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FAAC\"/>
    </mc:Choice>
  </mc:AlternateContent>
  <xr:revisionPtr revIDLastSave="0" documentId="13_ncr:1_{1F9C4659-3B74-4312-88B5-53E7C5E8D048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MONTHENTRY" sheetId="8" state="hidden" r:id="rId1"/>
    <sheet name="Sum &amp; FG" sheetId="4" r:id="rId2"/>
    <sheet name="States Details" sheetId="11" r:id="rId3"/>
    <sheet name="LGCS Details" sheetId="15" r:id="rId4"/>
    <sheet name="Ecology States" sheetId="12" r:id="rId5"/>
    <sheet name="sumsum" sheetId="13" r:id="rId6"/>
    <sheet name="ecology individuals LGC" sheetId="14" r:id="rId7"/>
  </sheets>
  <definedNames>
    <definedName name="ACCTDATE">#REF!</definedName>
    <definedName name="acctmonth">MONTHENTRY!$F$6</definedName>
    <definedName name="previuosmonth">MONTHENTRY!$B$6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" i="4" l="1"/>
  <c r="E28" i="4"/>
  <c r="T412" i="15"/>
  <c r="Z389" i="15"/>
  <c r="Z254" i="15"/>
  <c r="Z223" i="15"/>
  <c r="Z204" i="15"/>
  <c r="T156" i="15"/>
  <c r="T155" i="15"/>
  <c r="AA155" i="15" s="1"/>
  <c r="T154" i="15"/>
  <c r="T153" i="15"/>
  <c r="T152" i="15"/>
  <c r="T151" i="15"/>
  <c r="T150" i="15"/>
  <c r="T149" i="15"/>
  <c r="T148" i="15"/>
  <c r="T147" i="15"/>
  <c r="AA147" i="15" s="1"/>
  <c r="T146" i="15"/>
  <c r="T145" i="15"/>
  <c r="T144" i="15"/>
  <c r="AA151" i="15"/>
  <c r="Y412" i="15"/>
  <c r="Y410" i="15"/>
  <c r="AA410" i="15" s="1"/>
  <c r="Y409" i="15"/>
  <c r="AA409" i="15" s="1"/>
  <c r="Y408" i="15"/>
  <c r="AA408" i="15" s="1"/>
  <c r="Y407" i="15"/>
  <c r="AA407" i="15" s="1"/>
  <c r="Y406" i="15"/>
  <c r="AA406" i="15" s="1"/>
  <c r="Y405" i="15"/>
  <c r="AA405" i="15" s="1"/>
  <c r="Y403" i="15"/>
  <c r="Y402" i="15"/>
  <c r="AA402" i="15" s="1"/>
  <c r="Y401" i="15"/>
  <c r="AA401" i="15" s="1"/>
  <c r="Y400" i="15"/>
  <c r="AA400" i="15" s="1"/>
  <c r="Y399" i="15"/>
  <c r="Y398" i="15"/>
  <c r="AA398" i="15" s="1"/>
  <c r="Y397" i="15"/>
  <c r="AA397" i="15" s="1"/>
  <c r="Y396" i="15"/>
  <c r="Y395" i="15"/>
  <c r="Y394" i="15"/>
  <c r="AA394" i="15" s="1"/>
  <c r="Y393" i="15"/>
  <c r="AA393" i="15" s="1"/>
  <c r="Y392" i="15"/>
  <c r="AA392" i="15" s="1"/>
  <c r="Y391" i="15"/>
  <c r="Y390" i="15"/>
  <c r="AA390" i="15" s="1"/>
  <c r="Y388" i="15"/>
  <c r="AA388" i="15" s="1"/>
  <c r="Y387" i="15"/>
  <c r="AA387" i="15" s="1"/>
  <c r="Y386" i="15"/>
  <c r="AA386" i="15" s="1"/>
  <c r="Y385" i="15"/>
  <c r="AA385" i="15" s="1"/>
  <c r="Y384" i="15"/>
  <c r="AA384" i="15" s="1"/>
  <c r="Y383" i="15"/>
  <c r="AA383" i="15" s="1"/>
  <c r="Y382" i="15"/>
  <c r="AA382" i="15" s="1"/>
  <c r="Y381" i="15"/>
  <c r="AA381" i="15" s="1"/>
  <c r="Y380" i="15"/>
  <c r="AA380" i="15" s="1"/>
  <c r="Y379" i="15"/>
  <c r="AA379" i="15" s="1"/>
  <c r="Y378" i="15"/>
  <c r="AA378" i="15" s="1"/>
  <c r="Y377" i="15"/>
  <c r="AA377" i="15" s="1"/>
  <c r="Y376" i="15"/>
  <c r="AA376" i="15" s="1"/>
  <c r="Y375" i="15"/>
  <c r="Y374" i="15"/>
  <c r="AA374" i="15" s="1"/>
  <c r="Y373" i="15"/>
  <c r="AA373" i="15" s="1"/>
  <c r="Y372" i="15"/>
  <c r="AA372" i="15" s="1"/>
  <c r="Y370" i="15"/>
  <c r="AA370" i="15" s="1"/>
  <c r="Y369" i="15"/>
  <c r="AA369" i="15" s="1"/>
  <c r="Y368" i="15"/>
  <c r="AA368" i="15" s="1"/>
  <c r="Y367" i="15"/>
  <c r="Y366" i="15"/>
  <c r="AA366" i="15" s="1"/>
  <c r="Y365" i="15"/>
  <c r="AA365" i="15" s="1"/>
  <c r="Y364" i="15"/>
  <c r="AA364" i="15" s="1"/>
  <c r="Y363" i="15"/>
  <c r="AA363" i="15" s="1"/>
  <c r="Y362" i="15"/>
  <c r="AA362" i="15" s="1"/>
  <c r="Y361" i="15"/>
  <c r="AA361" i="15" s="1"/>
  <c r="Y360" i="15"/>
  <c r="AA360" i="15" s="1"/>
  <c r="Y359" i="15"/>
  <c r="Y358" i="15"/>
  <c r="AA358" i="15" s="1"/>
  <c r="Y357" i="15"/>
  <c r="AA357" i="15" s="1"/>
  <c r="Y356" i="15"/>
  <c r="Y355" i="15"/>
  <c r="Y353" i="15"/>
  <c r="Y352" i="15"/>
  <c r="Y351" i="15"/>
  <c r="Y350" i="15"/>
  <c r="Y349" i="15"/>
  <c r="Y348" i="15"/>
  <c r="Y347" i="15"/>
  <c r="Y346" i="15"/>
  <c r="Y345" i="15"/>
  <c r="Y344" i="15"/>
  <c r="Y343" i="15"/>
  <c r="Y342" i="15"/>
  <c r="Y341" i="15"/>
  <c r="Y340" i="15"/>
  <c r="Y339" i="15"/>
  <c r="Y338" i="15"/>
  <c r="Y337" i="15"/>
  <c r="Y336" i="15"/>
  <c r="Y335" i="15"/>
  <c r="Y334" i="15"/>
  <c r="Y333" i="15"/>
  <c r="Y332" i="15"/>
  <c r="Y331" i="15"/>
  <c r="Y287" i="15"/>
  <c r="Y286" i="15"/>
  <c r="Y285" i="15"/>
  <c r="Y284" i="15"/>
  <c r="Y283" i="15"/>
  <c r="Y282" i="15"/>
  <c r="Y281" i="15"/>
  <c r="Y280" i="15"/>
  <c r="Y279" i="15"/>
  <c r="Y278" i="15"/>
  <c r="Y277" i="15"/>
  <c r="Y276" i="15"/>
  <c r="Y275" i="15"/>
  <c r="Y274" i="15"/>
  <c r="Y273" i="15"/>
  <c r="Y272" i="15"/>
  <c r="Y271" i="15"/>
  <c r="Y270" i="15"/>
  <c r="Y269" i="15"/>
  <c r="Y268" i="15"/>
  <c r="Y267" i="15"/>
  <c r="Y266" i="15"/>
  <c r="Y265" i="15"/>
  <c r="Y264" i="15"/>
  <c r="Y263" i="15"/>
  <c r="Y262" i="15"/>
  <c r="Y261" i="15"/>
  <c r="Y260" i="15"/>
  <c r="Y259" i="15"/>
  <c r="Y258" i="15"/>
  <c r="Y257" i="15"/>
  <c r="Y256" i="15"/>
  <c r="Y255" i="15"/>
  <c r="Y253" i="15"/>
  <c r="Y252" i="15"/>
  <c r="Y251" i="15"/>
  <c r="Y250" i="15"/>
  <c r="Y249" i="15"/>
  <c r="Y248" i="15"/>
  <c r="Y247" i="15"/>
  <c r="Y246" i="15"/>
  <c r="Y245" i="15"/>
  <c r="Y244" i="15"/>
  <c r="Y243" i="15"/>
  <c r="Y242" i="15"/>
  <c r="Y241" i="15"/>
  <c r="Y240" i="15"/>
  <c r="Y239" i="15"/>
  <c r="Y238" i="15"/>
  <c r="Y237" i="15"/>
  <c r="Y236" i="15"/>
  <c r="Y235" i="15"/>
  <c r="Y234" i="15"/>
  <c r="Y233" i="15"/>
  <c r="Y232" i="15"/>
  <c r="Y231" i="15"/>
  <c r="Y230" i="15"/>
  <c r="Y229" i="15"/>
  <c r="Y228" i="15"/>
  <c r="Y227" i="15"/>
  <c r="Y226" i="15"/>
  <c r="Y225" i="15"/>
  <c r="Y224" i="15"/>
  <c r="Y203" i="15"/>
  <c r="Y202" i="15"/>
  <c r="Y201" i="15"/>
  <c r="Y200" i="15"/>
  <c r="Y199" i="15"/>
  <c r="Y198" i="15"/>
  <c r="Y197" i="15"/>
  <c r="Y196" i="15"/>
  <c r="Y195" i="15"/>
  <c r="Y194" i="15"/>
  <c r="Y193" i="15"/>
  <c r="Y192" i="15"/>
  <c r="Y191" i="15"/>
  <c r="Y190" i="15"/>
  <c r="Y189" i="15"/>
  <c r="Y188" i="15"/>
  <c r="Y187" i="15"/>
  <c r="Y186" i="15"/>
  <c r="Y185" i="15"/>
  <c r="Y184" i="15"/>
  <c r="Y156" i="15"/>
  <c r="Y155" i="15"/>
  <c r="Y154" i="15"/>
  <c r="Y153" i="15"/>
  <c r="Y152" i="15"/>
  <c r="Y151" i="15"/>
  <c r="Y150" i="15"/>
  <c r="Y149" i="15"/>
  <c r="Y148" i="15"/>
  <c r="Y147" i="15"/>
  <c r="Y146" i="15"/>
  <c r="Y145" i="15"/>
  <c r="Y144" i="15"/>
  <c r="Z143" i="15"/>
  <c r="Y142" i="15"/>
  <c r="AA142" i="15" s="1"/>
  <c r="Y141" i="15"/>
  <c r="Y140" i="15"/>
  <c r="Y139" i="15"/>
  <c r="Y138" i="15"/>
  <c r="AA138" i="15" s="1"/>
  <c r="Y137" i="15"/>
  <c r="Y136" i="15"/>
  <c r="AA136" i="15" s="1"/>
  <c r="Y135" i="15"/>
  <c r="AA135" i="15" s="1"/>
  <c r="Y134" i="15"/>
  <c r="AA134" i="15" s="1"/>
  <c r="Y133" i="15"/>
  <c r="Y132" i="15"/>
  <c r="Y131" i="15"/>
  <c r="Y130" i="15"/>
  <c r="AA130" i="15" s="1"/>
  <c r="Y129" i="15"/>
  <c r="Y128" i="15"/>
  <c r="AA128" i="15" s="1"/>
  <c r="Y127" i="15"/>
  <c r="AA127" i="15" s="1"/>
  <c r="Y126" i="15"/>
  <c r="AA126" i="15" s="1"/>
  <c r="Y125" i="15"/>
  <c r="Y124" i="15"/>
  <c r="Y123" i="15"/>
  <c r="Z122" i="15"/>
  <c r="AA403" i="15"/>
  <c r="AA399" i="15"/>
  <c r="AA396" i="15"/>
  <c r="AA395" i="15"/>
  <c r="AA391" i="15"/>
  <c r="AA375" i="15"/>
  <c r="AA367" i="15"/>
  <c r="AA359" i="15"/>
  <c r="AA356" i="15"/>
  <c r="AA355" i="15"/>
  <c r="AA141" i="15"/>
  <c r="AA140" i="15"/>
  <c r="AA139" i="15"/>
  <c r="AA137" i="15"/>
  <c r="AA133" i="15"/>
  <c r="AA132" i="15"/>
  <c r="AA131" i="15"/>
  <c r="AA129" i="15"/>
  <c r="AA125" i="15"/>
  <c r="AA124" i="15"/>
  <c r="AA123" i="15"/>
  <c r="Z105" i="15"/>
  <c r="Z83" i="15"/>
  <c r="AA40" i="15"/>
  <c r="AA48" i="15"/>
  <c r="AA54" i="15"/>
  <c r="AA56" i="15"/>
  <c r="Y60" i="15"/>
  <c r="AA60" i="15" s="1"/>
  <c r="Y59" i="15"/>
  <c r="AA59" i="15" s="1"/>
  <c r="Y58" i="15"/>
  <c r="AA58" i="15" s="1"/>
  <c r="Y57" i="15"/>
  <c r="AA57" i="15" s="1"/>
  <c r="Y56" i="15"/>
  <c r="Y55" i="15"/>
  <c r="AA55" i="15" s="1"/>
  <c r="Y54" i="15"/>
  <c r="Y53" i="15"/>
  <c r="AA53" i="15" s="1"/>
  <c r="Y52" i="15"/>
  <c r="AA52" i="15" s="1"/>
  <c r="Y51" i="15"/>
  <c r="AA51" i="15" s="1"/>
  <c r="Y50" i="15"/>
  <c r="AA50" i="15" s="1"/>
  <c r="Y49" i="15"/>
  <c r="AA49" i="15" s="1"/>
  <c r="Y48" i="15"/>
  <c r="Y47" i="15"/>
  <c r="AA47" i="15" s="1"/>
  <c r="Y46" i="15"/>
  <c r="AA46" i="15" s="1"/>
  <c r="Y45" i="15"/>
  <c r="AA45" i="15" s="1"/>
  <c r="Y44" i="15"/>
  <c r="AA44" i="15" s="1"/>
  <c r="Y43" i="15"/>
  <c r="AA43" i="15" s="1"/>
  <c r="Y42" i="15"/>
  <c r="AA42" i="15" s="1"/>
  <c r="Y41" i="15"/>
  <c r="AA41" i="15" s="1"/>
  <c r="Y40" i="15"/>
  <c r="Y39" i="15"/>
  <c r="AA39" i="15" s="1"/>
  <c r="Y38" i="15"/>
  <c r="AA38" i="15" s="1"/>
  <c r="Y37" i="15"/>
  <c r="AA37" i="15" s="1"/>
  <c r="Y36" i="15"/>
  <c r="AA36" i="15" s="1"/>
  <c r="Y35" i="15"/>
  <c r="AA35" i="15" s="1"/>
  <c r="Y34" i="15"/>
  <c r="AA34" i="15" s="1"/>
  <c r="Y33" i="15"/>
  <c r="AA33" i="15" s="1"/>
  <c r="Y32" i="15"/>
  <c r="AA32" i="15" s="1"/>
  <c r="Y31" i="15"/>
  <c r="AA31" i="15" s="1"/>
  <c r="Y30" i="15"/>
  <c r="AA30" i="15" s="1"/>
  <c r="Y29" i="15"/>
  <c r="AA29" i="15" s="1"/>
  <c r="Y28" i="15"/>
  <c r="AA28" i="15" s="1"/>
  <c r="Y27" i="15"/>
  <c r="AA27" i="15" s="1"/>
  <c r="V61" i="15"/>
  <c r="AA149" i="15" l="1"/>
  <c r="AA145" i="15"/>
  <c r="AA153" i="15"/>
  <c r="AA148" i="15"/>
  <c r="AA156" i="15"/>
  <c r="AA144" i="15"/>
  <c r="AA152" i="15"/>
  <c r="AA150" i="15"/>
  <c r="AA146" i="15"/>
  <c r="AA154" i="15"/>
  <c r="T26" i="15"/>
  <c r="U26" i="15"/>
  <c r="V26" i="15"/>
  <c r="W26" i="15"/>
  <c r="Y26" i="15" s="1"/>
  <c r="Z26" i="15"/>
  <c r="AA26" i="15"/>
  <c r="Y25" i="15"/>
  <c r="Y24" i="15"/>
  <c r="Y23" i="15"/>
  <c r="Y22" i="15"/>
  <c r="Y21" i="15"/>
  <c r="Y20" i="15"/>
  <c r="Y19" i="15"/>
  <c r="Y18" i="15"/>
  <c r="Y17" i="15"/>
  <c r="Y16" i="15"/>
  <c r="Y15" i="15"/>
  <c r="Y14" i="15"/>
  <c r="Y13" i="15"/>
  <c r="Y12" i="15"/>
  <c r="Y11" i="15"/>
  <c r="Y10" i="15"/>
  <c r="Y9" i="15"/>
  <c r="Y8" i="15"/>
  <c r="Y7" i="15"/>
  <c r="S26" i="15"/>
  <c r="J412" i="15"/>
  <c r="J411" i="15"/>
  <c r="J410" i="15"/>
  <c r="K410" i="15" s="1"/>
  <c r="J409" i="15"/>
  <c r="J408" i="15"/>
  <c r="K408" i="15" s="1"/>
  <c r="J407" i="15"/>
  <c r="J406" i="15"/>
  <c r="K406" i="15" s="1"/>
  <c r="J405" i="15"/>
  <c r="K405" i="15" s="1"/>
  <c r="J404" i="15"/>
  <c r="J403" i="15"/>
  <c r="J402" i="15"/>
  <c r="K402" i="15" s="1"/>
  <c r="J401" i="15"/>
  <c r="K401" i="15" s="1"/>
  <c r="J400" i="15"/>
  <c r="K400" i="15" s="1"/>
  <c r="J399" i="15"/>
  <c r="J398" i="15"/>
  <c r="K398" i="15" s="1"/>
  <c r="J397" i="15"/>
  <c r="J396" i="15"/>
  <c r="J395" i="15"/>
  <c r="K395" i="15" s="1"/>
  <c r="J394" i="15"/>
  <c r="K394" i="15" s="1"/>
  <c r="J393" i="15"/>
  <c r="K393" i="15" s="1"/>
  <c r="J392" i="15"/>
  <c r="K392" i="15" s="1"/>
  <c r="J391" i="15"/>
  <c r="J390" i="15"/>
  <c r="K390" i="15" s="1"/>
  <c r="J389" i="15"/>
  <c r="K389" i="15" s="1"/>
  <c r="J388" i="15"/>
  <c r="X61" i="15"/>
  <c r="K412" i="15"/>
  <c r="K411" i="15"/>
  <c r="K409" i="15"/>
  <c r="K407" i="15"/>
  <c r="K404" i="15"/>
  <c r="K403" i="15"/>
  <c r="K399" i="15"/>
  <c r="K397" i="15"/>
  <c r="K396" i="15"/>
  <c r="K391" i="15"/>
  <c r="K388" i="15"/>
  <c r="K386" i="15"/>
  <c r="M386" i="15" s="1"/>
  <c r="K385" i="15"/>
  <c r="M385" i="15" s="1"/>
  <c r="K384" i="15"/>
  <c r="M384" i="15" s="1"/>
  <c r="K383" i="15"/>
  <c r="M383" i="15" s="1"/>
  <c r="K382" i="15"/>
  <c r="M382" i="15" s="1"/>
  <c r="K381" i="15"/>
  <c r="M381" i="15" s="1"/>
  <c r="K380" i="15"/>
  <c r="M380" i="15" s="1"/>
  <c r="K379" i="15"/>
  <c r="M379" i="15" s="1"/>
  <c r="K378" i="15"/>
  <c r="M378" i="15" s="1"/>
  <c r="K377" i="15"/>
  <c r="M377" i="15" s="1"/>
  <c r="K376" i="15"/>
  <c r="M376" i="15" s="1"/>
  <c r="K375" i="15"/>
  <c r="M375" i="15" s="1"/>
  <c r="K374" i="15"/>
  <c r="M374" i="15" s="1"/>
  <c r="K373" i="15"/>
  <c r="M373" i="15" s="1"/>
  <c r="K372" i="15"/>
  <c r="M372" i="15" s="1"/>
  <c r="K371" i="15"/>
  <c r="M371" i="15" s="1"/>
  <c r="K370" i="15"/>
  <c r="M370" i="15" s="1"/>
  <c r="K369" i="15"/>
  <c r="M369" i="15" s="1"/>
  <c r="K368" i="15"/>
  <c r="M368" i="15" s="1"/>
  <c r="K367" i="15"/>
  <c r="M367" i="15" s="1"/>
  <c r="K366" i="15"/>
  <c r="M366" i="15" s="1"/>
  <c r="K365" i="15"/>
  <c r="M365" i="15" s="1"/>
  <c r="K364" i="15"/>
  <c r="M364" i="15" s="1"/>
  <c r="M350" i="15"/>
  <c r="M349" i="15"/>
  <c r="M348" i="15"/>
  <c r="K336" i="15"/>
  <c r="M336" i="15" s="1"/>
  <c r="K362" i="15"/>
  <c r="M362" i="15" s="1"/>
  <c r="K361" i="15"/>
  <c r="M361" i="15" s="1"/>
  <c r="K360" i="15"/>
  <c r="M360" i="15" s="1"/>
  <c r="K359" i="15"/>
  <c r="M359" i="15" s="1"/>
  <c r="K358" i="15"/>
  <c r="M358" i="15" s="1"/>
  <c r="K357" i="15"/>
  <c r="M357" i="15" s="1"/>
  <c r="K356" i="15"/>
  <c r="M356" i="15" s="1"/>
  <c r="K355" i="15"/>
  <c r="M355" i="15" s="1"/>
  <c r="K354" i="15"/>
  <c r="M354" i="15" s="1"/>
  <c r="K353" i="15"/>
  <c r="M353" i="15" s="1"/>
  <c r="K352" i="15"/>
  <c r="M352" i="15" s="1"/>
  <c r="K351" i="15"/>
  <c r="M351" i="15" s="1"/>
  <c r="K350" i="15"/>
  <c r="K349" i="15"/>
  <c r="K348" i="15"/>
  <c r="K347" i="15"/>
  <c r="M347" i="15" s="1"/>
  <c r="K346" i="15"/>
  <c r="M346" i="15" s="1"/>
  <c r="K345" i="15"/>
  <c r="M345" i="15" s="1"/>
  <c r="K344" i="15"/>
  <c r="M344" i="15" s="1"/>
  <c r="K343" i="15"/>
  <c r="M343" i="15" s="1"/>
  <c r="K342" i="15"/>
  <c r="M342" i="15" s="1"/>
  <c r="K341" i="15"/>
  <c r="M341" i="15" s="1"/>
  <c r="K340" i="15"/>
  <c r="M340" i="15" s="1"/>
  <c r="K339" i="15"/>
  <c r="M339" i="15" s="1"/>
  <c r="K338" i="15"/>
  <c r="M338" i="15" s="1"/>
  <c r="K337" i="15"/>
  <c r="M337" i="15" s="1"/>
  <c r="K334" i="15"/>
  <c r="M334" i="15" s="1"/>
  <c r="K333" i="15"/>
  <c r="M333" i="15" s="1"/>
  <c r="K319" i="15"/>
  <c r="M319" i="15" s="1"/>
  <c r="K318" i="15"/>
  <c r="M318" i="15" s="1"/>
  <c r="K317" i="15"/>
  <c r="M317" i="15" s="1"/>
  <c r="J334" i="15"/>
  <c r="J333" i="15"/>
  <c r="J332" i="15"/>
  <c r="K332" i="15" s="1"/>
  <c r="M332" i="15" s="1"/>
  <c r="J331" i="15"/>
  <c r="K331" i="15" s="1"/>
  <c r="M331" i="15" s="1"/>
  <c r="J330" i="15"/>
  <c r="K330" i="15" s="1"/>
  <c r="M330" i="15" s="1"/>
  <c r="J329" i="15"/>
  <c r="K329" i="15" s="1"/>
  <c r="M329" i="15" s="1"/>
  <c r="J328" i="15"/>
  <c r="K328" i="15" s="1"/>
  <c r="M328" i="15" s="1"/>
  <c r="J327" i="15"/>
  <c r="K327" i="15" s="1"/>
  <c r="M327" i="15" s="1"/>
  <c r="J326" i="15"/>
  <c r="K326" i="15" s="1"/>
  <c r="M326" i="15" s="1"/>
  <c r="J325" i="15"/>
  <c r="K325" i="15" s="1"/>
  <c r="M325" i="15" s="1"/>
  <c r="J324" i="15"/>
  <c r="K324" i="15" s="1"/>
  <c r="M324" i="15" s="1"/>
  <c r="J323" i="15"/>
  <c r="K323" i="15" s="1"/>
  <c r="M323" i="15" s="1"/>
  <c r="J322" i="15"/>
  <c r="K322" i="15" s="1"/>
  <c r="M322" i="15" s="1"/>
  <c r="J321" i="15"/>
  <c r="K321" i="15" s="1"/>
  <c r="M321" i="15" s="1"/>
  <c r="J320" i="15"/>
  <c r="K320" i="15" s="1"/>
  <c r="M320" i="15" s="1"/>
  <c r="J319" i="15"/>
  <c r="J318" i="15"/>
  <c r="J317" i="15"/>
  <c r="J316" i="15"/>
  <c r="K316" i="15" s="1"/>
  <c r="M316" i="15" s="1"/>
  <c r="J315" i="15"/>
  <c r="K315" i="15" s="1"/>
  <c r="M315" i="15" s="1"/>
  <c r="J314" i="15"/>
  <c r="K314" i="15" s="1"/>
  <c r="M314" i="15" s="1"/>
  <c r="J313" i="15"/>
  <c r="K313" i="15" s="1"/>
  <c r="M313" i="15" s="1"/>
  <c r="J312" i="15"/>
  <c r="K312" i="15" s="1"/>
  <c r="M312" i="15" s="1"/>
  <c r="J311" i="15"/>
  <c r="K311" i="15" s="1"/>
  <c r="M311" i="15" s="1"/>
  <c r="J310" i="15"/>
  <c r="K310" i="15" s="1"/>
  <c r="M310" i="15" s="1"/>
  <c r="J309" i="15"/>
  <c r="K309" i="15" s="1"/>
  <c r="M309" i="15" s="1"/>
  <c r="J308" i="15"/>
  <c r="K308" i="15" s="1"/>
  <c r="M308" i="15" s="1"/>
  <c r="K306" i="15"/>
  <c r="K305" i="15"/>
  <c r="K304" i="15"/>
  <c r="K303" i="15"/>
  <c r="K302" i="15"/>
  <c r="K301" i="15"/>
  <c r="K300" i="15"/>
  <c r="K299" i="15"/>
  <c r="K298" i="15"/>
  <c r="K297" i="15"/>
  <c r="K296" i="15"/>
  <c r="M285" i="15"/>
  <c r="M284" i="15"/>
  <c r="M282" i="15"/>
  <c r="K294" i="15"/>
  <c r="M294" i="15" s="1"/>
  <c r="K293" i="15"/>
  <c r="M293" i="15" s="1"/>
  <c r="K292" i="15"/>
  <c r="M292" i="15" s="1"/>
  <c r="K291" i="15"/>
  <c r="M291" i="15" s="1"/>
  <c r="K290" i="15"/>
  <c r="M290" i="15" s="1"/>
  <c r="K289" i="15"/>
  <c r="M289" i="15" s="1"/>
  <c r="K288" i="15"/>
  <c r="M288" i="15" s="1"/>
  <c r="K287" i="15"/>
  <c r="M287" i="15" s="1"/>
  <c r="K286" i="15"/>
  <c r="M286" i="15" s="1"/>
  <c r="K285" i="15"/>
  <c r="K284" i="15"/>
  <c r="K283" i="15"/>
  <c r="M283" i="15" s="1"/>
  <c r="K282" i="15"/>
  <c r="K281" i="15"/>
  <c r="M281" i="15" s="1"/>
  <c r="K280" i="15"/>
  <c r="M280" i="15" s="1"/>
  <c r="K279" i="15"/>
  <c r="M279" i="15" s="1"/>
  <c r="K278" i="15"/>
  <c r="M278" i="15" s="1"/>
  <c r="M272" i="15"/>
  <c r="M264" i="15"/>
  <c r="M262" i="15"/>
  <c r="K276" i="15"/>
  <c r="M276" i="15" s="1"/>
  <c r="K275" i="15"/>
  <c r="M275" i="15" s="1"/>
  <c r="K274" i="15"/>
  <c r="M274" i="15" s="1"/>
  <c r="K273" i="15"/>
  <c r="M273" i="15" s="1"/>
  <c r="K272" i="15"/>
  <c r="K271" i="15"/>
  <c r="M271" i="15" s="1"/>
  <c r="K270" i="15"/>
  <c r="M270" i="15" s="1"/>
  <c r="K269" i="15"/>
  <c r="M269" i="15" s="1"/>
  <c r="K268" i="15"/>
  <c r="M268" i="15" s="1"/>
  <c r="K267" i="15"/>
  <c r="M267" i="15" s="1"/>
  <c r="K266" i="15"/>
  <c r="M266" i="15" s="1"/>
  <c r="K265" i="15"/>
  <c r="M265" i="15" s="1"/>
  <c r="K264" i="15"/>
  <c r="K263" i="15"/>
  <c r="M263" i="15" s="1"/>
  <c r="K262" i="15"/>
  <c r="K261" i="15"/>
  <c r="M261" i="15" s="1"/>
  <c r="M240" i="15"/>
  <c r="M233" i="15"/>
  <c r="K240" i="15"/>
  <c r="K239" i="15"/>
  <c r="K238" i="15"/>
  <c r="M238" i="15" s="1"/>
  <c r="K237" i="15"/>
  <c r="M237" i="15" s="1"/>
  <c r="K236" i="15"/>
  <c r="K235" i="15"/>
  <c r="K234" i="15"/>
  <c r="K233" i="15"/>
  <c r="K232" i="15"/>
  <c r="K231" i="15"/>
  <c r="K230" i="15"/>
  <c r="M230" i="15" s="1"/>
  <c r="K229" i="15"/>
  <c r="M229" i="15" s="1"/>
  <c r="K228" i="15"/>
  <c r="F240" i="15"/>
  <c r="F239" i="15"/>
  <c r="M239" i="15" s="1"/>
  <c r="F238" i="15"/>
  <c r="F237" i="15"/>
  <c r="F236" i="15"/>
  <c r="M236" i="15" s="1"/>
  <c r="F235" i="15"/>
  <c r="M235" i="15" s="1"/>
  <c r="F234" i="15"/>
  <c r="M234" i="15" s="1"/>
  <c r="F233" i="15"/>
  <c r="F232" i="15"/>
  <c r="M232" i="15" s="1"/>
  <c r="F231" i="15"/>
  <c r="M231" i="15" s="1"/>
  <c r="F230" i="15"/>
  <c r="F229" i="15"/>
  <c r="F228" i="15"/>
  <c r="M228" i="15" s="1"/>
  <c r="M180" i="15"/>
  <c r="M179" i="15"/>
  <c r="M171" i="15"/>
  <c r="M164" i="15"/>
  <c r="M163" i="15"/>
  <c r="M162" i="15"/>
  <c r="M156" i="15"/>
  <c r="K181" i="15"/>
  <c r="M181" i="15" s="1"/>
  <c r="K180" i="15"/>
  <c r="K179" i="15"/>
  <c r="K178" i="15"/>
  <c r="M178" i="15" s="1"/>
  <c r="K177" i="15"/>
  <c r="M177" i="15" s="1"/>
  <c r="K176" i="15"/>
  <c r="M176" i="15" s="1"/>
  <c r="K175" i="15"/>
  <c r="M175" i="15" s="1"/>
  <c r="K174" i="15"/>
  <c r="M174" i="15" s="1"/>
  <c r="K173" i="15"/>
  <c r="M173" i="15" s="1"/>
  <c r="K172" i="15"/>
  <c r="M172" i="15" s="1"/>
  <c r="K171" i="15"/>
  <c r="K170" i="15"/>
  <c r="M170" i="15" s="1"/>
  <c r="K169" i="15"/>
  <c r="M169" i="15" s="1"/>
  <c r="K168" i="15"/>
  <c r="M168" i="15" s="1"/>
  <c r="K167" i="15"/>
  <c r="M167" i="15" s="1"/>
  <c r="K166" i="15"/>
  <c r="M166" i="15" s="1"/>
  <c r="K165" i="15"/>
  <c r="M165" i="15" s="1"/>
  <c r="K164" i="15"/>
  <c r="K163" i="15"/>
  <c r="K162" i="15"/>
  <c r="K161" i="15"/>
  <c r="M161" i="15" s="1"/>
  <c r="K160" i="15"/>
  <c r="M160" i="15" s="1"/>
  <c r="K159" i="15"/>
  <c r="M159" i="15" s="1"/>
  <c r="K158" i="15"/>
  <c r="M158" i="15" s="1"/>
  <c r="K157" i="15"/>
  <c r="M157" i="15" s="1"/>
  <c r="K156" i="15"/>
  <c r="K155" i="15"/>
  <c r="M155" i="15" s="1"/>
  <c r="M118" i="15"/>
  <c r="K120" i="15"/>
  <c r="M120" i="15" s="1"/>
  <c r="K119" i="15"/>
  <c r="M119" i="15" s="1"/>
  <c r="K118" i="15"/>
  <c r="K117" i="15"/>
  <c r="M117" i="15" s="1"/>
  <c r="K116" i="15"/>
  <c r="M116" i="15" s="1"/>
  <c r="K115" i="15"/>
  <c r="M115" i="15" s="1"/>
  <c r="K114" i="15"/>
  <c r="M114" i="15" s="1"/>
  <c r="K113" i="15"/>
  <c r="M113" i="15" s="1"/>
  <c r="K112" i="15"/>
  <c r="M112" i="15" s="1"/>
  <c r="K111" i="15"/>
  <c r="M111" i="15" s="1"/>
  <c r="K110" i="15"/>
  <c r="M110" i="15" s="1"/>
  <c r="K109" i="15"/>
  <c r="M109" i="15" s="1"/>
  <c r="K108" i="15"/>
  <c r="M108" i="15" s="1"/>
  <c r="K107" i="15"/>
  <c r="M107" i="15" s="1"/>
  <c r="K106" i="15"/>
  <c r="M106" i="15" s="1"/>
  <c r="K105" i="15"/>
  <c r="M105" i="15" s="1"/>
  <c r="K104" i="15"/>
  <c r="M104" i="15" s="1"/>
  <c r="K103" i="15"/>
  <c r="M103" i="15" s="1"/>
  <c r="K102" i="15"/>
  <c r="M102" i="15" s="1"/>
  <c r="K101" i="15"/>
  <c r="M101" i="15" s="1"/>
  <c r="M92" i="15"/>
  <c r="M91" i="15"/>
  <c r="M86" i="15"/>
  <c r="M85" i="15"/>
  <c r="K99" i="15"/>
  <c r="M99" i="15" s="1"/>
  <c r="K98" i="15"/>
  <c r="M98" i="15" s="1"/>
  <c r="K97" i="15"/>
  <c r="M97" i="15" s="1"/>
  <c r="K96" i="15"/>
  <c r="M96" i="15" s="1"/>
  <c r="K95" i="15"/>
  <c r="M95" i="15" s="1"/>
  <c r="K94" i="15"/>
  <c r="M94" i="15" s="1"/>
  <c r="K93" i="15"/>
  <c r="M93" i="15" s="1"/>
  <c r="K92" i="15"/>
  <c r="K91" i="15"/>
  <c r="K90" i="15"/>
  <c r="M90" i="15" s="1"/>
  <c r="K89" i="15"/>
  <c r="M89" i="15" s="1"/>
  <c r="K88" i="15"/>
  <c r="M88" i="15" s="1"/>
  <c r="K87" i="15"/>
  <c r="M87" i="15" s="1"/>
  <c r="K86" i="15"/>
  <c r="K85" i="15"/>
  <c r="K84" i="15"/>
  <c r="M84" i="15" s="1"/>
  <c r="K83" i="15"/>
  <c r="M83" i="15" s="1"/>
  <c r="K82" i="15"/>
  <c r="M82" i="15" s="1"/>
  <c r="K81" i="15"/>
  <c r="M81" i="15" s="1"/>
  <c r="K80" i="15"/>
  <c r="M80" i="15" s="1"/>
  <c r="K79" i="15"/>
  <c r="M79" i="15" s="1"/>
  <c r="F241" i="15" l="1"/>
  <c r="K45" i="15"/>
  <c r="M45" i="15" s="1"/>
  <c r="K44" i="15"/>
  <c r="M44" i="15" s="1"/>
  <c r="K43" i="15"/>
  <c r="M43" i="15" s="1"/>
  <c r="K42" i="15"/>
  <c r="M42" i="15" s="1"/>
  <c r="K41" i="15"/>
  <c r="M41" i="15" s="1"/>
  <c r="K40" i="15"/>
  <c r="M40" i="15" s="1"/>
  <c r="K39" i="15"/>
  <c r="M39" i="15" s="1"/>
  <c r="K38" i="15"/>
  <c r="M38" i="15" s="1"/>
  <c r="K37" i="15"/>
  <c r="M37" i="15" s="1"/>
  <c r="K36" i="15"/>
  <c r="M36" i="15" s="1"/>
  <c r="K35" i="15"/>
  <c r="M35" i="15" s="1"/>
  <c r="K34" i="15"/>
  <c r="M34" i="15" s="1"/>
  <c r="K33" i="15"/>
  <c r="M33" i="15" s="1"/>
  <c r="K32" i="15"/>
  <c r="M32" i="15" s="1"/>
  <c r="K31" i="15"/>
  <c r="M31" i="15" s="1"/>
  <c r="K30" i="15"/>
  <c r="M30" i="15" s="1"/>
  <c r="K29" i="15"/>
  <c r="M29" i="15" s="1"/>
  <c r="K28" i="15"/>
  <c r="M28" i="15" s="1"/>
  <c r="K27" i="15"/>
  <c r="M27" i="15" s="1"/>
  <c r="K26" i="15"/>
  <c r="M26" i="15" s="1"/>
  <c r="K25" i="15"/>
  <c r="M25" i="15" s="1"/>
  <c r="G779" i="14"/>
  <c r="G778" i="14"/>
  <c r="G777" i="14"/>
  <c r="G776" i="14"/>
  <c r="G775" i="14"/>
  <c r="G774" i="14"/>
  <c r="G773" i="14"/>
  <c r="G772" i="14"/>
  <c r="G771" i="14"/>
  <c r="G770" i="14"/>
  <c r="G769" i="14"/>
  <c r="G768" i="14"/>
  <c r="G767" i="14"/>
  <c r="G766" i="14"/>
  <c r="G765" i="14"/>
  <c r="G764" i="14"/>
  <c r="G763" i="14"/>
  <c r="G762" i="14"/>
  <c r="G761" i="14"/>
  <c r="G760" i="14"/>
  <c r="G759" i="14"/>
  <c r="G758" i="14"/>
  <c r="G757" i="14"/>
  <c r="G756" i="14"/>
  <c r="G755" i="14"/>
  <c r="G754" i="14"/>
  <c r="G753" i="14"/>
  <c r="G752" i="14"/>
  <c r="G751" i="14"/>
  <c r="G750" i="14"/>
  <c r="G749" i="14"/>
  <c r="G748" i="14"/>
  <c r="G747" i="14"/>
  <c r="G746" i="14"/>
  <c r="G745" i="14"/>
  <c r="G744" i="14"/>
  <c r="G743" i="14"/>
  <c r="G742" i="14"/>
  <c r="G741" i="14"/>
  <c r="G740" i="14"/>
  <c r="G739" i="14"/>
  <c r="G738" i="14"/>
  <c r="G737" i="14"/>
  <c r="G736" i="14"/>
  <c r="G735" i="14"/>
  <c r="G734" i="14"/>
  <c r="G733" i="14"/>
  <c r="G732" i="14"/>
  <c r="G731" i="14"/>
  <c r="G730" i="14"/>
  <c r="G729" i="14"/>
  <c r="G728" i="14"/>
  <c r="G727" i="14"/>
  <c r="G726" i="14"/>
  <c r="G725" i="14"/>
  <c r="G724" i="14"/>
  <c r="G723" i="14"/>
  <c r="G722" i="14"/>
  <c r="G721" i="14"/>
  <c r="G720" i="14"/>
  <c r="G719" i="14"/>
  <c r="G718" i="14"/>
  <c r="G717" i="14"/>
  <c r="G716" i="14"/>
  <c r="G715" i="14"/>
  <c r="G714" i="14"/>
  <c r="G713" i="14"/>
  <c r="G712" i="14"/>
  <c r="G711" i="14"/>
  <c r="G710" i="14"/>
  <c r="G709" i="14"/>
  <c r="G708" i="14"/>
  <c r="G707" i="14"/>
  <c r="G706" i="14"/>
  <c r="G705" i="14"/>
  <c r="G704" i="14"/>
  <c r="G703" i="14"/>
  <c r="G702" i="14"/>
  <c r="G701" i="14"/>
  <c r="G700" i="14"/>
  <c r="G699" i="14"/>
  <c r="G698" i="14"/>
  <c r="G697" i="14"/>
  <c r="G696" i="14"/>
  <c r="G695" i="14"/>
  <c r="G694" i="14"/>
  <c r="G693" i="14"/>
  <c r="G692" i="14"/>
  <c r="G691" i="14"/>
  <c r="G690" i="14"/>
  <c r="G689" i="14"/>
  <c r="G688" i="14"/>
  <c r="G687" i="14"/>
  <c r="G686" i="14"/>
  <c r="G685" i="14"/>
  <c r="G684" i="14"/>
  <c r="G683" i="14"/>
  <c r="G682" i="14"/>
  <c r="G681" i="14"/>
  <c r="G680" i="14"/>
  <c r="G679" i="14"/>
  <c r="G678" i="14"/>
  <c r="G677" i="14"/>
  <c r="G676" i="14"/>
  <c r="G675" i="14"/>
  <c r="G674" i="14"/>
  <c r="G673" i="14"/>
  <c r="G672" i="14"/>
  <c r="G671" i="14"/>
  <c r="G670" i="14"/>
  <c r="G669" i="14"/>
  <c r="G668" i="14"/>
  <c r="G667" i="14"/>
  <c r="G666" i="14"/>
  <c r="G665" i="14"/>
  <c r="G664" i="14"/>
  <c r="G663" i="14"/>
  <c r="G662" i="14"/>
  <c r="G661" i="14"/>
  <c r="G660" i="14"/>
  <c r="G659" i="14"/>
  <c r="G658" i="14"/>
  <c r="G657" i="14"/>
  <c r="G656" i="14"/>
  <c r="G655" i="14"/>
  <c r="G654" i="14"/>
  <c r="G653" i="14"/>
  <c r="G652" i="14"/>
  <c r="G651" i="14"/>
  <c r="G650" i="14"/>
  <c r="G649" i="14"/>
  <c r="G648" i="14"/>
  <c r="G647" i="14"/>
  <c r="G646" i="14"/>
  <c r="G645" i="14"/>
  <c r="G644" i="14"/>
  <c r="G643" i="14"/>
  <c r="G642" i="14"/>
  <c r="G641" i="14"/>
  <c r="G640" i="14"/>
  <c r="G639" i="14"/>
  <c r="G638" i="14"/>
  <c r="G637" i="14"/>
  <c r="G636" i="14"/>
  <c r="G635" i="14"/>
  <c r="G634" i="14"/>
  <c r="G633" i="14"/>
  <c r="G632" i="14"/>
  <c r="G631" i="14"/>
  <c r="G630" i="14"/>
  <c r="G629" i="14"/>
  <c r="G628" i="14"/>
  <c r="G627" i="14"/>
  <c r="G626" i="14"/>
  <c r="G625" i="14"/>
  <c r="G624" i="14"/>
  <c r="G623" i="14"/>
  <c r="G622" i="14"/>
  <c r="G621" i="14"/>
  <c r="G620" i="14"/>
  <c r="G619" i="14"/>
  <c r="G618" i="14"/>
  <c r="G617" i="14"/>
  <c r="G616" i="14"/>
  <c r="G615" i="14"/>
  <c r="G614" i="14"/>
  <c r="G613" i="14"/>
  <c r="G612" i="14"/>
  <c r="G611" i="14"/>
  <c r="G610" i="14"/>
  <c r="G609" i="14"/>
  <c r="G608" i="14"/>
  <c r="G607" i="14"/>
  <c r="G606" i="14"/>
  <c r="G605" i="14"/>
  <c r="G604" i="14"/>
  <c r="G603" i="14"/>
  <c r="G602" i="14"/>
  <c r="G601" i="14"/>
  <c r="G600" i="14"/>
  <c r="G599" i="14"/>
  <c r="G598" i="14"/>
  <c r="G597" i="14"/>
  <c r="G596" i="14"/>
  <c r="G595" i="14"/>
  <c r="G594" i="14"/>
  <c r="G593" i="14"/>
  <c r="G592" i="14"/>
  <c r="G591" i="14"/>
  <c r="G590" i="14"/>
  <c r="G589" i="14"/>
  <c r="G588" i="14"/>
  <c r="G587" i="14"/>
  <c r="G586" i="14"/>
  <c r="G585" i="14"/>
  <c r="G584" i="14"/>
  <c r="G583" i="14"/>
  <c r="G582" i="14"/>
  <c r="G581" i="14"/>
  <c r="G580" i="14"/>
  <c r="G579" i="14"/>
  <c r="G578" i="14"/>
  <c r="G577" i="14"/>
  <c r="G576" i="14"/>
  <c r="G575" i="14"/>
  <c r="G574" i="14"/>
  <c r="G573" i="14"/>
  <c r="G572" i="14"/>
  <c r="G571" i="14"/>
  <c r="G570" i="14"/>
  <c r="G569" i="14"/>
  <c r="G568" i="14"/>
  <c r="G567" i="14"/>
  <c r="G566" i="14"/>
  <c r="G565" i="14"/>
  <c r="G564" i="14"/>
  <c r="G563" i="14"/>
  <c r="G562" i="14"/>
  <c r="G561" i="14"/>
  <c r="G560" i="14"/>
  <c r="G559" i="14"/>
  <c r="G558" i="14"/>
  <c r="G557" i="14"/>
  <c r="G556" i="14"/>
  <c r="G555" i="14"/>
  <c r="G554" i="14"/>
  <c r="G553" i="14"/>
  <c r="G552" i="14"/>
  <c r="G551" i="14"/>
  <c r="G550" i="14"/>
  <c r="G549" i="14"/>
  <c r="G548" i="14"/>
  <c r="G547" i="14"/>
  <c r="G546" i="14"/>
  <c r="G545" i="14"/>
  <c r="G544" i="14"/>
  <c r="G543" i="14"/>
  <c r="G542" i="14"/>
  <c r="G541" i="14"/>
  <c r="G540" i="14"/>
  <c r="G539" i="14"/>
  <c r="G538" i="14"/>
  <c r="G537" i="14"/>
  <c r="G536" i="14"/>
  <c r="G535" i="14"/>
  <c r="G534" i="14"/>
  <c r="G533" i="14"/>
  <c r="G532" i="14"/>
  <c r="G531" i="14"/>
  <c r="G530" i="14"/>
  <c r="G529" i="14"/>
  <c r="G528" i="14"/>
  <c r="G527" i="14"/>
  <c r="G526" i="14"/>
  <c r="G525" i="14"/>
  <c r="G524" i="14"/>
  <c r="G523" i="14"/>
  <c r="G522" i="14"/>
  <c r="G521" i="14"/>
  <c r="G520" i="14"/>
  <c r="G519" i="14"/>
  <c r="G518" i="14"/>
  <c r="G517" i="14"/>
  <c r="G516" i="14"/>
  <c r="G515" i="14"/>
  <c r="G514" i="14"/>
  <c r="G513" i="14"/>
  <c r="G512" i="14"/>
  <c r="G511" i="14"/>
  <c r="G510" i="14"/>
  <c r="G509" i="14"/>
  <c r="G508" i="14"/>
  <c r="G507" i="14"/>
  <c r="G506" i="14"/>
  <c r="G505" i="14"/>
  <c r="G504" i="14"/>
  <c r="G503" i="14"/>
  <c r="G502" i="14"/>
  <c r="G501" i="14"/>
  <c r="G500" i="14"/>
  <c r="G499" i="14"/>
  <c r="G498" i="14"/>
  <c r="G497" i="14"/>
  <c r="G496" i="14"/>
  <c r="G495" i="14"/>
  <c r="G494" i="14"/>
  <c r="G493" i="14"/>
  <c r="G492" i="14"/>
  <c r="G491" i="14"/>
  <c r="G490" i="14"/>
  <c r="G489" i="14"/>
  <c r="G488" i="14"/>
  <c r="G487" i="14"/>
  <c r="G486" i="14"/>
  <c r="G485" i="14"/>
  <c r="G484" i="14"/>
  <c r="G483" i="14"/>
  <c r="G482" i="14"/>
  <c r="G481" i="14"/>
  <c r="G480" i="14"/>
  <c r="G479" i="14"/>
  <c r="G478" i="14"/>
  <c r="G477" i="14"/>
  <c r="G476" i="14"/>
  <c r="G475" i="14"/>
  <c r="G474" i="14"/>
  <c r="G473" i="14"/>
  <c r="G472" i="14"/>
  <c r="G471" i="14"/>
  <c r="G470" i="14"/>
  <c r="G469" i="14"/>
  <c r="G468" i="14"/>
  <c r="G467" i="14"/>
  <c r="G466" i="14"/>
  <c r="G465" i="14"/>
  <c r="G464" i="14"/>
  <c r="G463" i="14"/>
  <c r="G462" i="14"/>
  <c r="G461" i="14"/>
  <c r="G460" i="14"/>
  <c r="G459" i="14"/>
  <c r="G458" i="14"/>
  <c r="G457" i="14"/>
  <c r="G456" i="14"/>
  <c r="G455" i="14"/>
  <c r="G454" i="14"/>
  <c r="G453" i="14"/>
  <c r="G452" i="14"/>
  <c r="G451" i="14"/>
  <c r="G450" i="14"/>
  <c r="G449" i="14"/>
  <c r="G448" i="14"/>
  <c r="G447" i="14"/>
  <c r="G446" i="14"/>
  <c r="G445" i="14"/>
  <c r="G444" i="14"/>
  <c r="G443" i="14"/>
  <c r="G442" i="14"/>
  <c r="G441" i="14"/>
  <c r="G440" i="14"/>
  <c r="G439" i="14"/>
  <c r="G438" i="14"/>
  <c r="G437" i="14"/>
  <c r="G436" i="14"/>
  <c r="G435" i="14"/>
  <c r="G434" i="14"/>
  <c r="G433" i="14"/>
  <c r="G432" i="14"/>
  <c r="G431" i="14"/>
  <c r="G430" i="14"/>
  <c r="G429" i="14"/>
  <c r="G428" i="14"/>
  <c r="G427" i="14"/>
  <c r="G426" i="14"/>
  <c r="G425" i="14"/>
  <c r="G424" i="14"/>
  <c r="G423" i="14"/>
  <c r="G422" i="14"/>
  <c r="G421" i="14"/>
  <c r="G420" i="14"/>
  <c r="G419" i="14"/>
  <c r="G418" i="14"/>
  <c r="G417" i="14"/>
  <c r="G416" i="14"/>
  <c r="G415" i="14"/>
  <c r="G414" i="14"/>
  <c r="G413" i="14"/>
  <c r="G412" i="14"/>
  <c r="G411" i="14"/>
  <c r="G410" i="14"/>
  <c r="G409" i="14"/>
  <c r="G408" i="14"/>
  <c r="G407" i="14"/>
  <c r="G406" i="14"/>
  <c r="G405" i="14"/>
  <c r="G404" i="14"/>
  <c r="G403" i="14"/>
  <c r="G402" i="14"/>
  <c r="G401" i="14"/>
  <c r="G400" i="14"/>
  <c r="G399" i="14"/>
  <c r="G398" i="14"/>
  <c r="G397" i="14"/>
  <c r="G396" i="14"/>
  <c r="G395" i="14"/>
  <c r="G394" i="14"/>
  <c r="G393" i="14"/>
  <c r="G392" i="14"/>
  <c r="G391" i="14"/>
  <c r="G390" i="14"/>
  <c r="G389" i="14"/>
  <c r="G388" i="14"/>
  <c r="G387" i="14"/>
  <c r="G386" i="14"/>
  <c r="G385" i="14"/>
  <c r="G384" i="14"/>
  <c r="G383" i="14"/>
  <c r="G382" i="14"/>
  <c r="G381" i="14"/>
  <c r="G380" i="14"/>
  <c r="G379" i="14"/>
  <c r="G378" i="14"/>
  <c r="G377" i="14"/>
  <c r="G376" i="14"/>
  <c r="G375" i="14"/>
  <c r="G374" i="14"/>
  <c r="G373" i="14"/>
  <c r="G372" i="14"/>
  <c r="G371" i="14"/>
  <c r="G370" i="14"/>
  <c r="G369" i="14"/>
  <c r="G368" i="14"/>
  <c r="G367" i="14"/>
  <c r="G366" i="14"/>
  <c r="G365" i="14"/>
  <c r="G364" i="14"/>
  <c r="G363" i="14"/>
  <c r="G362" i="14"/>
  <c r="G361" i="14"/>
  <c r="G360" i="14"/>
  <c r="G359" i="14"/>
  <c r="G358" i="14"/>
  <c r="G357" i="14"/>
  <c r="G356" i="14"/>
  <c r="G355" i="14"/>
  <c r="G354" i="14"/>
  <c r="G353" i="14"/>
  <c r="G352" i="14"/>
  <c r="G351" i="14"/>
  <c r="G350" i="14"/>
  <c r="G349" i="14"/>
  <c r="G348" i="14"/>
  <c r="G347" i="14"/>
  <c r="G346" i="14"/>
  <c r="G345" i="14"/>
  <c r="G344" i="14"/>
  <c r="G343" i="14"/>
  <c r="G342" i="14"/>
  <c r="G341" i="14"/>
  <c r="G340" i="14"/>
  <c r="G339" i="14"/>
  <c r="G338" i="14"/>
  <c r="G337" i="14"/>
  <c r="G336" i="14"/>
  <c r="G335" i="14"/>
  <c r="G334" i="14"/>
  <c r="G333" i="14"/>
  <c r="G332" i="14"/>
  <c r="G331" i="14"/>
  <c r="G330" i="14"/>
  <c r="G329" i="14"/>
  <c r="G328" i="14"/>
  <c r="G327" i="14"/>
  <c r="G326" i="14"/>
  <c r="G325" i="14"/>
  <c r="G324" i="14"/>
  <c r="G323" i="14"/>
  <c r="G322" i="14"/>
  <c r="G321" i="14"/>
  <c r="G320" i="14"/>
  <c r="G319" i="14"/>
  <c r="G318" i="14"/>
  <c r="G317" i="14"/>
  <c r="G316" i="14"/>
  <c r="G315" i="14"/>
  <c r="G314" i="14"/>
  <c r="G313" i="14"/>
  <c r="G312" i="14"/>
  <c r="G311" i="14"/>
  <c r="G310" i="14"/>
  <c r="G309" i="14"/>
  <c r="G308" i="14"/>
  <c r="G307" i="14"/>
  <c r="G306" i="14"/>
  <c r="G305" i="14"/>
  <c r="G304" i="14"/>
  <c r="G303" i="14"/>
  <c r="G302" i="14"/>
  <c r="G301" i="14"/>
  <c r="G300" i="14"/>
  <c r="G299" i="14"/>
  <c r="G298" i="14"/>
  <c r="G297" i="14"/>
  <c r="G296" i="14"/>
  <c r="G295" i="14"/>
  <c r="G294" i="14"/>
  <c r="G293" i="14"/>
  <c r="G292" i="14"/>
  <c r="G291" i="14"/>
  <c r="G290" i="14"/>
  <c r="G289" i="14"/>
  <c r="G288" i="14"/>
  <c r="G287" i="14"/>
  <c r="G286" i="14"/>
  <c r="G285" i="14"/>
  <c r="G284" i="14"/>
  <c r="G283" i="14"/>
  <c r="G282" i="14"/>
  <c r="G281" i="14"/>
  <c r="G280" i="14"/>
  <c r="G279" i="14"/>
  <c r="G278" i="14"/>
  <c r="G277" i="14"/>
  <c r="G276" i="14"/>
  <c r="G275" i="14"/>
  <c r="G274" i="14"/>
  <c r="G273" i="14"/>
  <c r="G272" i="14"/>
  <c r="G271" i="14"/>
  <c r="G270" i="14"/>
  <c r="G269" i="14"/>
  <c r="G268" i="14"/>
  <c r="G267" i="14"/>
  <c r="G266" i="14"/>
  <c r="G265" i="14"/>
  <c r="G264" i="14"/>
  <c r="G263" i="14"/>
  <c r="G262" i="14"/>
  <c r="G261" i="14"/>
  <c r="G260" i="14"/>
  <c r="G259" i="14"/>
  <c r="G258" i="14"/>
  <c r="G257" i="14"/>
  <c r="G256" i="14"/>
  <c r="G255" i="14"/>
  <c r="G254" i="14"/>
  <c r="G253" i="14"/>
  <c r="G252" i="14"/>
  <c r="G251" i="14"/>
  <c r="G250" i="14"/>
  <c r="G249" i="14"/>
  <c r="G248" i="14"/>
  <c r="G247" i="14"/>
  <c r="G246" i="14"/>
  <c r="G245" i="14"/>
  <c r="G244" i="14"/>
  <c r="G243" i="14"/>
  <c r="G242" i="14"/>
  <c r="G241" i="14"/>
  <c r="G240" i="14"/>
  <c r="G239" i="14"/>
  <c r="G238" i="14"/>
  <c r="G237" i="14"/>
  <c r="G236" i="14"/>
  <c r="G235" i="14"/>
  <c r="G234" i="14"/>
  <c r="G233" i="14"/>
  <c r="G232" i="14"/>
  <c r="G231" i="14"/>
  <c r="G230" i="14"/>
  <c r="G229" i="14"/>
  <c r="G228" i="14"/>
  <c r="G227" i="14"/>
  <c r="G226" i="14"/>
  <c r="G225" i="14"/>
  <c r="G224" i="14"/>
  <c r="G223" i="14"/>
  <c r="G222" i="14"/>
  <c r="G221" i="14"/>
  <c r="G220" i="14"/>
  <c r="G219" i="14"/>
  <c r="G218" i="14"/>
  <c r="G217" i="14"/>
  <c r="G216" i="14"/>
  <c r="G215" i="14"/>
  <c r="G214" i="14"/>
  <c r="G213" i="14"/>
  <c r="G212" i="14"/>
  <c r="G211" i="14"/>
  <c r="G210" i="14"/>
  <c r="G209" i="14"/>
  <c r="G208" i="14"/>
  <c r="G207" i="14"/>
  <c r="G206" i="14"/>
  <c r="G205" i="14"/>
  <c r="G204" i="14"/>
  <c r="G203" i="14"/>
  <c r="G202" i="14"/>
  <c r="G201" i="14"/>
  <c r="G200" i="14"/>
  <c r="G199" i="14"/>
  <c r="G198" i="14"/>
  <c r="G197" i="14"/>
  <c r="G196" i="14"/>
  <c r="G195" i="14"/>
  <c r="G194" i="14"/>
  <c r="G193" i="14"/>
  <c r="G192" i="14"/>
  <c r="G191" i="14"/>
  <c r="G190" i="14"/>
  <c r="G189" i="14"/>
  <c r="G188" i="14"/>
  <c r="G187" i="14"/>
  <c r="G186" i="14"/>
  <c r="G185" i="14"/>
  <c r="G184" i="14"/>
  <c r="G183" i="14"/>
  <c r="G182" i="14"/>
  <c r="G181" i="14"/>
  <c r="G180" i="14"/>
  <c r="G179" i="14"/>
  <c r="G178" i="14"/>
  <c r="G177" i="14"/>
  <c r="G176" i="14"/>
  <c r="G175" i="14"/>
  <c r="G174" i="14"/>
  <c r="G173" i="14"/>
  <c r="G172" i="14"/>
  <c r="G171" i="14"/>
  <c r="G170" i="14"/>
  <c r="G169" i="14"/>
  <c r="G168" i="14"/>
  <c r="G167" i="14"/>
  <c r="G166" i="14"/>
  <c r="G165" i="14"/>
  <c r="G164" i="14"/>
  <c r="G163" i="14"/>
  <c r="G162" i="14"/>
  <c r="G161" i="14"/>
  <c r="G160" i="14"/>
  <c r="G159" i="14"/>
  <c r="G158" i="14"/>
  <c r="G157" i="14"/>
  <c r="G156" i="14"/>
  <c r="G155" i="14"/>
  <c r="G154" i="14"/>
  <c r="G153" i="14"/>
  <c r="G152" i="14"/>
  <c r="G151" i="14"/>
  <c r="G150" i="14"/>
  <c r="G149" i="14"/>
  <c r="G148" i="14"/>
  <c r="G147" i="14"/>
  <c r="G146" i="14"/>
  <c r="G145" i="14"/>
  <c r="G144" i="14"/>
  <c r="G143" i="14"/>
  <c r="G142" i="14"/>
  <c r="G141" i="14"/>
  <c r="G140" i="14"/>
  <c r="G139" i="14"/>
  <c r="G138" i="14"/>
  <c r="G137" i="14"/>
  <c r="G136" i="14"/>
  <c r="G135" i="14"/>
  <c r="G134" i="14"/>
  <c r="G133" i="14"/>
  <c r="G132" i="14"/>
  <c r="G131" i="14"/>
  <c r="G130" i="14"/>
  <c r="G129" i="14"/>
  <c r="G128" i="14"/>
  <c r="G127" i="14"/>
  <c r="G126" i="14"/>
  <c r="G125" i="14"/>
  <c r="G124" i="14"/>
  <c r="G123" i="14"/>
  <c r="G122" i="14"/>
  <c r="G121" i="14"/>
  <c r="G120" i="14"/>
  <c r="G119" i="14"/>
  <c r="G118" i="14"/>
  <c r="G117" i="14"/>
  <c r="G116" i="14"/>
  <c r="G115" i="14"/>
  <c r="G114" i="14"/>
  <c r="G113" i="14"/>
  <c r="G112" i="14"/>
  <c r="G111" i="14"/>
  <c r="G110" i="14"/>
  <c r="G109" i="14"/>
  <c r="G108" i="14"/>
  <c r="G107" i="14"/>
  <c r="G106" i="14"/>
  <c r="G105" i="14"/>
  <c r="G104" i="14"/>
  <c r="G103" i="14"/>
  <c r="G102" i="14"/>
  <c r="G101" i="14"/>
  <c r="G100" i="14"/>
  <c r="G99" i="14"/>
  <c r="G98" i="14"/>
  <c r="G97" i="14"/>
  <c r="G96" i="14"/>
  <c r="G95" i="14"/>
  <c r="G94" i="14"/>
  <c r="G93" i="14"/>
  <c r="G92" i="14"/>
  <c r="G91" i="14"/>
  <c r="G90" i="14"/>
  <c r="G89" i="14"/>
  <c r="G88" i="14"/>
  <c r="G87" i="14"/>
  <c r="G86" i="14"/>
  <c r="G85" i="14"/>
  <c r="G84" i="14"/>
  <c r="G83" i="14"/>
  <c r="G82" i="14"/>
  <c r="G81" i="14"/>
  <c r="G80" i="14"/>
  <c r="G79" i="14"/>
  <c r="G78" i="14"/>
  <c r="G77" i="14"/>
  <c r="G76" i="14"/>
  <c r="G75" i="14"/>
  <c r="G74" i="14"/>
  <c r="G73" i="14"/>
  <c r="G72" i="14"/>
  <c r="G71" i="14"/>
  <c r="G70" i="14"/>
  <c r="G69" i="14"/>
  <c r="G68" i="14"/>
  <c r="G67" i="14"/>
  <c r="G66" i="14"/>
  <c r="G65" i="14"/>
  <c r="G64" i="14"/>
  <c r="G63" i="14"/>
  <c r="G62" i="14"/>
  <c r="G61" i="14"/>
  <c r="G60" i="14"/>
  <c r="G59" i="14"/>
  <c r="G58" i="14"/>
  <c r="G57" i="14"/>
  <c r="G56" i="14"/>
  <c r="G55" i="14"/>
  <c r="G54" i="14"/>
  <c r="G53" i="14"/>
  <c r="G52" i="14"/>
  <c r="G51" i="14"/>
  <c r="G50" i="14"/>
  <c r="G49" i="14"/>
  <c r="G48" i="14"/>
  <c r="G47" i="14"/>
  <c r="G46" i="14"/>
  <c r="G45" i="14"/>
  <c r="G44" i="14"/>
  <c r="G43" i="14"/>
  <c r="G42" i="14"/>
  <c r="G41" i="14"/>
  <c r="G40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6" i="14"/>
  <c r="F412" i="15" l="1"/>
  <c r="M412" i="15" s="1"/>
  <c r="F411" i="15"/>
  <c r="M411" i="15" s="1"/>
  <c r="F410" i="15"/>
  <c r="M410" i="15" s="1"/>
  <c r="F409" i="15"/>
  <c r="M409" i="15" s="1"/>
  <c r="F408" i="15"/>
  <c r="M408" i="15" s="1"/>
  <c r="F407" i="15"/>
  <c r="M407" i="15" s="1"/>
  <c r="F406" i="15"/>
  <c r="M406" i="15" s="1"/>
  <c r="F405" i="15"/>
  <c r="M405" i="15" s="1"/>
  <c r="F404" i="15"/>
  <c r="M404" i="15" s="1"/>
  <c r="F403" i="15"/>
  <c r="M403" i="15" s="1"/>
  <c r="F402" i="15"/>
  <c r="M402" i="15" s="1"/>
  <c r="F401" i="15"/>
  <c r="M401" i="15" s="1"/>
  <c r="F400" i="15"/>
  <c r="M400" i="15" s="1"/>
  <c r="F399" i="15"/>
  <c r="M399" i="15" s="1"/>
  <c r="F398" i="15"/>
  <c r="M398" i="15" s="1"/>
  <c r="F397" i="15"/>
  <c r="M397" i="15" s="1"/>
  <c r="F396" i="15"/>
  <c r="M396" i="15" s="1"/>
  <c r="F395" i="15"/>
  <c r="M395" i="15" s="1"/>
  <c r="F394" i="15"/>
  <c r="M394" i="15" s="1"/>
  <c r="F393" i="15"/>
  <c r="M393" i="15" s="1"/>
  <c r="F392" i="15"/>
  <c r="M392" i="15" s="1"/>
  <c r="F391" i="15"/>
  <c r="M391" i="15" s="1"/>
  <c r="F390" i="15"/>
  <c r="M390" i="15" s="1"/>
  <c r="F389" i="15"/>
  <c r="M389" i="15" s="1"/>
  <c r="F388" i="15"/>
  <c r="M388" i="15" s="1"/>
  <c r="F306" i="15"/>
  <c r="M306" i="15" s="1"/>
  <c r="F305" i="15"/>
  <c r="M305" i="15" s="1"/>
  <c r="F304" i="15"/>
  <c r="M304" i="15" s="1"/>
  <c r="F303" i="15"/>
  <c r="M303" i="15" s="1"/>
  <c r="F302" i="15"/>
  <c r="M302" i="15" s="1"/>
  <c r="F301" i="15"/>
  <c r="M301" i="15" s="1"/>
  <c r="F300" i="15"/>
  <c r="M300" i="15" s="1"/>
  <c r="F299" i="15"/>
  <c r="M299" i="15" s="1"/>
  <c r="F298" i="15"/>
  <c r="M298" i="15" s="1"/>
  <c r="F297" i="15"/>
  <c r="M297" i="15" s="1"/>
  <c r="F296" i="15"/>
  <c r="M296" i="15" s="1"/>
  <c r="G78" i="15"/>
  <c r="K779" i="14"/>
  <c r="K778" i="14"/>
  <c r="K777" i="14"/>
  <c r="K776" i="14"/>
  <c r="K775" i="14"/>
  <c r="K774" i="14"/>
  <c r="K773" i="14"/>
  <c r="M773" i="14" s="1"/>
  <c r="K772" i="14"/>
  <c r="M772" i="14" s="1"/>
  <c r="K771" i="14"/>
  <c r="K770" i="14"/>
  <c r="K769" i="14"/>
  <c r="M769" i="14" s="1"/>
  <c r="K768" i="14"/>
  <c r="K767" i="14"/>
  <c r="K766" i="14"/>
  <c r="K765" i="14"/>
  <c r="M765" i="14" s="1"/>
  <c r="K764" i="14"/>
  <c r="M764" i="14" s="1"/>
  <c r="K763" i="14"/>
  <c r="K762" i="14"/>
  <c r="K761" i="14"/>
  <c r="K760" i="14"/>
  <c r="K759" i="14"/>
  <c r="K758" i="14"/>
  <c r="K757" i="14"/>
  <c r="M757" i="14" s="1"/>
  <c r="K756" i="14"/>
  <c r="M756" i="14" s="1"/>
  <c r="K755" i="14"/>
  <c r="K754" i="14"/>
  <c r="K753" i="14"/>
  <c r="M753" i="14" s="1"/>
  <c r="K752" i="14"/>
  <c r="K751" i="14"/>
  <c r="K750" i="14"/>
  <c r="K749" i="14"/>
  <c r="M749" i="14" s="1"/>
  <c r="K748" i="14"/>
  <c r="M748" i="14" s="1"/>
  <c r="K747" i="14"/>
  <c r="K746" i="14"/>
  <c r="K745" i="14"/>
  <c r="K744" i="14"/>
  <c r="K743" i="14"/>
  <c r="K742" i="14"/>
  <c r="K741" i="14"/>
  <c r="M741" i="14" s="1"/>
  <c r="K740" i="14"/>
  <c r="M740" i="14" s="1"/>
  <c r="K739" i="14"/>
  <c r="K738" i="14"/>
  <c r="K737" i="14"/>
  <c r="M737" i="14" s="1"/>
  <c r="K736" i="14"/>
  <c r="K735" i="14"/>
  <c r="K734" i="14"/>
  <c r="K733" i="14"/>
  <c r="M733" i="14" s="1"/>
  <c r="K732" i="14"/>
  <c r="M732" i="14" s="1"/>
  <c r="K731" i="14"/>
  <c r="K730" i="14"/>
  <c r="K729" i="14"/>
  <c r="K728" i="14"/>
  <c r="K727" i="14"/>
  <c r="K726" i="14"/>
  <c r="K725" i="14"/>
  <c r="M725" i="14" s="1"/>
  <c r="K724" i="14"/>
  <c r="K723" i="14"/>
  <c r="K722" i="14"/>
  <c r="K721" i="14"/>
  <c r="M721" i="14" s="1"/>
  <c r="K720" i="14"/>
  <c r="K719" i="14"/>
  <c r="K718" i="14"/>
  <c r="K717" i="14"/>
  <c r="M717" i="14" s="1"/>
  <c r="K716" i="14"/>
  <c r="M716" i="14" s="1"/>
  <c r="K715" i="14"/>
  <c r="M715" i="14" s="1"/>
  <c r="K714" i="14"/>
  <c r="K713" i="14"/>
  <c r="K712" i="14"/>
  <c r="K711" i="14"/>
  <c r="K710" i="14"/>
  <c r="K709" i="14"/>
  <c r="M709" i="14" s="1"/>
  <c r="K708" i="14"/>
  <c r="M708" i="14" s="1"/>
  <c r="K707" i="14"/>
  <c r="M707" i="14" s="1"/>
  <c r="K706" i="14"/>
  <c r="K705" i="14"/>
  <c r="M705" i="14" s="1"/>
  <c r="K704" i="14"/>
  <c r="K703" i="14"/>
  <c r="K702" i="14"/>
  <c r="K701" i="14"/>
  <c r="M701" i="14" s="1"/>
  <c r="K700" i="14"/>
  <c r="M700" i="14" s="1"/>
  <c r="K699" i="14"/>
  <c r="M699" i="14" s="1"/>
  <c r="K698" i="14"/>
  <c r="K697" i="14"/>
  <c r="M697" i="14" s="1"/>
  <c r="K696" i="14"/>
  <c r="K695" i="14"/>
  <c r="K694" i="14"/>
  <c r="K693" i="14"/>
  <c r="M693" i="14" s="1"/>
  <c r="K692" i="14"/>
  <c r="M692" i="14" s="1"/>
  <c r="K691" i="14"/>
  <c r="M691" i="14" s="1"/>
  <c r="K690" i="14"/>
  <c r="K689" i="14"/>
  <c r="M689" i="14" s="1"/>
  <c r="K688" i="14"/>
  <c r="K687" i="14"/>
  <c r="K686" i="14"/>
  <c r="K685" i="14"/>
  <c r="M685" i="14" s="1"/>
  <c r="K684" i="14"/>
  <c r="K683" i="14"/>
  <c r="M683" i="14" s="1"/>
  <c r="K682" i="14"/>
  <c r="K681" i="14"/>
  <c r="M681" i="14" s="1"/>
  <c r="K680" i="14"/>
  <c r="K679" i="14"/>
  <c r="K678" i="14"/>
  <c r="K677" i="14"/>
  <c r="M677" i="14" s="1"/>
  <c r="K676" i="14"/>
  <c r="M676" i="14" s="1"/>
  <c r="K675" i="14"/>
  <c r="M675" i="14" s="1"/>
  <c r="K674" i="14"/>
  <c r="K673" i="14"/>
  <c r="M673" i="14" s="1"/>
  <c r="K672" i="14"/>
  <c r="K671" i="14"/>
  <c r="K670" i="14"/>
  <c r="K669" i="14"/>
  <c r="M669" i="14" s="1"/>
  <c r="K668" i="14"/>
  <c r="M668" i="14" s="1"/>
  <c r="K667" i="14"/>
  <c r="M667" i="14" s="1"/>
  <c r="K666" i="14"/>
  <c r="K665" i="14"/>
  <c r="M665" i="14" s="1"/>
  <c r="K664" i="14"/>
  <c r="K663" i="14"/>
  <c r="K662" i="14"/>
  <c r="K661" i="14"/>
  <c r="M661" i="14" s="1"/>
  <c r="K660" i="14"/>
  <c r="M660" i="14" s="1"/>
  <c r="K659" i="14"/>
  <c r="M659" i="14" s="1"/>
  <c r="K658" i="14"/>
  <c r="K657" i="14"/>
  <c r="K656" i="14"/>
  <c r="K655" i="14"/>
  <c r="K654" i="14"/>
  <c r="K653" i="14"/>
  <c r="M653" i="14" s="1"/>
  <c r="K652" i="14"/>
  <c r="K651" i="14"/>
  <c r="M651" i="14" s="1"/>
  <c r="K650" i="14"/>
  <c r="K649" i="14"/>
  <c r="M649" i="14" s="1"/>
  <c r="K648" i="14"/>
  <c r="K647" i="14"/>
  <c r="K646" i="14"/>
  <c r="K645" i="14"/>
  <c r="M645" i="14" s="1"/>
  <c r="K644" i="14"/>
  <c r="M644" i="14" s="1"/>
  <c r="K643" i="14"/>
  <c r="M643" i="14" s="1"/>
  <c r="K642" i="14"/>
  <c r="K641" i="14"/>
  <c r="M641" i="14" s="1"/>
  <c r="K640" i="14"/>
  <c r="K639" i="14"/>
  <c r="K638" i="14"/>
  <c r="K637" i="14"/>
  <c r="M637" i="14" s="1"/>
  <c r="K636" i="14"/>
  <c r="M636" i="14" s="1"/>
  <c r="K635" i="14"/>
  <c r="M635" i="14" s="1"/>
  <c r="K634" i="14"/>
  <c r="K633" i="14"/>
  <c r="K632" i="14"/>
  <c r="K631" i="14"/>
  <c r="K630" i="14"/>
  <c r="K629" i="14"/>
  <c r="M629" i="14" s="1"/>
  <c r="K628" i="14"/>
  <c r="M628" i="14" s="1"/>
  <c r="K627" i="14"/>
  <c r="M627" i="14" s="1"/>
  <c r="K626" i="14"/>
  <c r="K625" i="14"/>
  <c r="K624" i="14"/>
  <c r="M624" i="14" s="1"/>
  <c r="K623" i="14"/>
  <c r="K622" i="14"/>
  <c r="K621" i="14"/>
  <c r="M621" i="14" s="1"/>
  <c r="K620" i="14"/>
  <c r="M620" i="14" s="1"/>
  <c r="K619" i="14"/>
  <c r="M619" i="14" s="1"/>
  <c r="K618" i="14"/>
  <c r="K617" i="14"/>
  <c r="M617" i="14" s="1"/>
  <c r="K616" i="14"/>
  <c r="M616" i="14" s="1"/>
  <c r="K615" i="14"/>
  <c r="K614" i="14"/>
  <c r="K613" i="14"/>
  <c r="M613" i="14" s="1"/>
  <c r="K612" i="14"/>
  <c r="M612" i="14" s="1"/>
  <c r="K611" i="14"/>
  <c r="M611" i="14" s="1"/>
  <c r="K610" i="14"/>
  <c r="K609" i="14"/>
  <c r="M609" i="14" s="1"/>
  <c r="K608" i="14"/>
  <c r="K607" i="14"/>
  <c r="K606" i="14"/>
  <c r="K605" i="14"/>
  <c r="M605" i="14" s="1"/>
  <c r="K604" i="14"/>
  <c r="M604" i="14" s="1"/>
  <c r="K603" i="14"/>
  <c r="M603" i="14" s="1"/>
  <c r="K602" i="14"/>
  <c r="K601" i="14"/>
  <c r="K600" i="14"/>
  <c r="K599" i="14"/>
  <c r="K598" i="14"/>
  <c r="K597" i="14"/>
  <c r="M597" i="14" s="1"/>
  <c r="K596" i="14"/>
  <c r="M596" i="14" s="1"/>
  <c r="K595" i="14"/>
  <c r="M595" i="14" s="1"/>
  <c r="K594" i="14"/>
  <c r="K593" i="14"/>
  <c r="M593" i="14" s="1"/>
  <c r="K592" i="14"/>
  <c r="K591" i="14"/>
  <c r="K590" i="14"/>
  <c r="K589" i="14"/>
  <c r="M589" i="14" s="1"/>
  <c r="K588" i="14"/>
  <c r="M588" i="14" s="1"/>
  <c r="K587" i="14"/>
  <c r="M587" i="14" s="1"/>
  <c r="K586" i="14"/>
  <c r="K585" i="14"/>
  <c r="M585" i="14" s="1"/>
  <c r="K584" i="14"/>
  <c r="K583" i="14"/>
  <c r="K582" i="14"/>
  <c r="K581" i="14"/>
  <c r="M581" i="14" s="1"/>
  <c r="K580" i="14"/>
  <c r="M580" i="14" s="1"/>
  <c r="K579" i="14"/>
  <c r="M579" i="14" s="1"/>
  <c r="K578" i="14"/>
  <c r="K577" i="14"/>
  <c r="M577" i="14" s="1"/>
  <c r="K576" i="14"/>
  <c r="K575" i="14"/>
  <c r="K574" i="14"/>
  <c r="K573" i="14"/>
  <c r="M573" i="14" s="1"/>
  <c r="K572" i="14"/>
  <c r="M572" i="14" s="1"/>
  <c r="K571" i="14"/>
  <c r="M571" i="14" s="1"/>
  <c r="K570" i="14"/>
  <c r="K569" i="14"/>
  <c r="K568" i="14"/>
  <c r="K567" i="14"/>
  <c r="K566" i="14"/>
  <c r="K565" i="14"/>
  <c r="M565" i="14" s="1"/>
  <c r="K564" i="14"/>
  <c r="M564" i="14" s="1"/>
  <c r="K563" i="14"/>
  <c r="M563" i="14" s="1"/>
  <c r="K562" i="14"/>
  <c r="K561" i="14"/>
  <c r="K560" i="14"/>
  <c r="M560" i="14" s="1"/>
  <c r="K559" i="14"/>
  <c r="K558" i="14"/>
  <c r="K557" i="14"/>
  <c r="M557" i="14" s="1"/>
  <c r="K556" i="14"/>
  <c r="M556" i="14" s="1"/>
  <c r="K555" i="14"/>
  <c r="M555" i="14" s="1"/>
  <c r="K554" i="14"/>
  <c r="K553" i="14"/>
  <c r="M553" i="14" s="1"/>
  <c r="K552" i="14"/>
  <c r="M552" i="14" s="1"/>
  <c r="K551" i="14"/>
  <c r="K550" i="14"/>
  <c r="K549" i="14"/>
  <c r="M549" i="14" s="1"/>
  <c r="K548" i="14"/>
  <c r="M548" i="14" s="1"/>
  <c r="K547" i="14"/>
  <c r="M547" i="14" s="1"/>
  <c r="K546" i="14"/>
  <c r="K545" i="14"/>
  <c r="M545" i="14" s="1"/>
  <c r="K544" i="14"/>
  <c r="K543" i="14"/>
  <c r="K542" i="14"/>
  <c r="K541" i="14"/>
  <c r="M541" i="14" s="1"/>
  <c r="K540" i="14"/>
  <c r="M540" i="14" s="1"/>
  <c r="K539" i="14"/>
  <c r="M539" i="14" s="1"/>
  <c r="K538" i="14"/>
  <c r="K537" i="14"/>
  <c r="K536" i="14"/>
  <c r="K535" i="14"/>
  <c r="K534" i="14"/>
  <c r="K533" i="14"/>
  <c r="M533" i="14" s="1"/>
  <c r="K532" i="14"/>
  <c r="M532" i="14" s="1"/>
  <c r="K531" i="14"/>
  <c r="M531" i="14" s="1"/>
  <c r="K530" i="14"/>
  <c r="K529" i="14"/>
  <c r="M529" i="14" s="1"/>
  <c r="K528" i="14"/>
  <c r="K527" i="14"/>
  <c r="K526" i="14"/>
  <c r="K525" i="14"/>
  <c r="M525" i="14" s="1"/>
  <c r="K524" i="14"/>
  <c r="M524" i="14" s="1"/>
  <c r="K523" i="14"/>
  <c r="M523" i="14" s="1"/>
  <c r="K522" i="14"/>
  <c r="K521" i="14"/>
  <c r="M521" i="14" s="1"/>
  <c r="K520" i="14"/>
  <c r="K519" i="14"/>
  <c r="K518" i="14"/>
  <c r="K517" i="14"/>
  <c r="M517" i="14" s="1"/>
  <c r="K516" i="14"/>
  <c r="M516" i="14" s="1"/>
  <c r="K515" i="14"/>
  <c r="M515" i="14" s="1"/>
  <c r="K514" i="14"/>
  <c r="K513" i="14"/>
  <c r="M513" i="14" s="1"/>
  <c r="K512" i="14"/>
  <c r="K511" i="14"/>
  <c r="K510" i="14"/>
  <c r="K509" i="14"/>
  <c r="M509" i="14" s="1"/>
  <c r="K508" i="14"/>
  <c r="M508" i="14" s="1"/>
  <c r="K507" i="14"/>
  <c r="M507" i="14" s="1"/>
  <c r="K506" i="14"/>
  <c r="K505" i="14"/>
  <c r="K504" i="14"/>
  <c r="K503" i="14"/>
  <c r="K502" i="14"/>
  <c r="K501" i="14"/>
  <c r="M501" i="14" s="1"/>
  <c r="K500" i="14"/>
  <c r="M500" i="14" s="1"/>
  <c r="K499" i="14"/>
  <c r="M499" i="14" s="1"/>
  <c r="K498" i="14"/>
  <c r="K497" i="14"/>
  <c r="K496" i="14"/>
  <c r="M496" i="14" s="1"/>
  <c r="K495" i="14"/>
  <c r="K494" i="14"/>
  <c r="K493" i="14"/>
  <c r="M493" i="14" s="1"/>
  <c r="K492" i="14"/>
  <c r="M492" i="14" s="1"/>
  <c r="K491" i="14"/>
  <c r="M491" i="14" s="1"/>
  <c r="K490" i="14"/>
  <c r="K489" i="14"/>
  <c r="M489" i="14" s="1"/>
  <c r="K488" i="14"/>
  <c r="M488" i="14" s="1"/>
  <c r="K487" i="14"/>
  <c r="K486" i="14"/>
  <c r="K485" i="14"/>
  <c r="M485" i="14" s="1"/>
  <c r="K484" i="14"/>
  <c r="M484" i="14" s="1"/>
  <c r="K483" i="14"/>
  <c r="M483" i="14" s="1"/>
  <c r="K482" i="14"/>
  <c r="K481" i="14"/>
  <c r="M481" i="14" s="1"/>
  <c r="K480" i="14"/>
  <c r="K479" i="14"/>
  <c r="K478" i="14"/>
  <c r="K477" i="14"/>
  <c r="M477" i="14" s="1"/>
  <c r="K476" i="14"/>
  <c r="M476" i="14" s="1"/>
  <c r="K475" i="14"/>
  <c r="M475" i="14" s="1"/>
  <c r="K474" i="14"/>
  <c r="K473" i="14"/>
  <c r="K472" i="14"/>
  <c r="K471" i="14"/>
  <c r="K470" i="14"/>
  <c r="K469" i="14"/>
  <c r="M469" i="14" s="1"/>
  <c r="K468" i="14"/>
  <c r="M468" i="14" s="1"/>
  <c r="K467" i="14"/>
  <c r="M467" i="14" s="1"/>
  <c r="K466" i="14"/>
  <c r="K465" i="14"/>
  <c r="M465" i="14" s="1"/>
  <c r="K464" i="14"/>
  <c r="K463" i="14"/>
  <c r="K462" i="14"/>
  <c r="K461" i="14"/>
  <c r="M461" i="14" s="1"/>
  <c r="K460" i="14"/>
  <c r="M460" i="14" s="1"/>
  <c r="K459" i="14"/>
  <c r="M459" i="14" s="1"/>
  <c r="K458" i="14"/>
  <c r="K457" i="14"/>
  <c r="M457" i="14" s="1"/>
  <c r="K456" i="14"/>
  <c r="K455" i="14"/>
  <c r="K454" i="14"/>
  <c r="K453" i="14"/>
  <c r="M453" i="14" s="1"/>
  <c r="K452" i="14"/>
  <c r="M452" i="14" s="1"/>
  <c r="K451" i="14"/>
  <c r="M451" i="14" s="1"/>
  <c r="K450" i="14"/>
  <c r="K449" i="14"/>
  <c r="M449" i="14" s="1"/>
  <c r="K448" i="14"/>
  <c r="K447" i="14"/>
  <c r="K446" i="14"/>
  <c r="K445" i="14"/>
  <c r="M445" i="14" s="1"/>
  <c r="K444" i="14"/>
  <c r="K443" i="14"/>
  <c r="M443" i="14" s="1"/>
  <c r="K442" i="14"/>
  <c r="K441" i="14"/>
  <c r="M441" i="14" s="1"/>
  <c r="K440" i="14"/>
  <c r="K439" i="14"/>
  <c r="K438" i="14"/>
  <c r="K437" i="14"/>
  <c r="M437" i="14" s="1"/>
  <c r="K436" i="14"/>
  <c r="M436" i="14" s="1"/>
  <c r="K435" i="14"/>
  <c r="M435" i="14" s="1"/>
  <c r="K434" i="14"/>
  <c r="K433" i="14"/>
  <c r="M433" i="14" s="1"/>
  <c r="K432" i="14"/>
  <c r="K431" i="14"/>
  <c r="K430" i="14"/>
  <c r="K429" i="14"/>
  <c r="M429" i="14" s="1"/>
  <c r="K428" i="14"/>
  <c r="M428" i="14" s="1"/>
  <c r="K427" i="14"/>
  <c r="M427" i="14" s="1"/>
  <c r="K426" i="14"/>
  <c r="K425" i="14"/>
  <c r="M425" i="14" s="1"/>
  <c r="K424" i="14"/>
  <c r="K423" i="14"/>
  <c r="K422" i="14"/>
  <c r="K421" i="14"/>
  <c r="M421" i="14" s="1"/>
  <c r="K420" i="14"/>
  <c r="M420" i="14" s="1"/>
  <c r="K419" i="14"/>
  <c r="M419" i="14" s="1"/>
  <c r="K418" i="14"/>
  <c r="K417" i="14"/>
  <c r="K416" i="14"/>
  <c r="K415" i="14"/>
  <c r="K414" i="14"/>
  <c r="M414" i="14" s="1"/>
  <c r="K413" i="14"/>
  <c r="M413" i="14" s="1"/>
  <c r="K412" i="14"/>
  <c r="M412" i="14" s="1"/>
  <c r="K411" i="14"/>
  <c r="M411" i="14" s="1"/>
  <c r="K410" i="14"/>
  <c r="K409" i="14"/>
  <c r="K408" i="14"/>
  <c r="M408" i="14" s="1"/>
  <c r="K407" i="14"/>
  <c r="K406" i="14"/>
  <c r="K405" i="14"/>
  <c r="M405" i="14" s="1"/>
  <c r="K404" i="14"/>
  <c r="M404" i="14" s="1"/>
  <c r="K403" i="14"/>
  <c r="M403" i="14" s="1"/>
  <c r="K402" i="14"/>
  <c r="K401" i="14"/>
  <c r="M401" i="14" s="1"/>
  <c r="K400" i="14"/>
  <c r="M400" i="14" s="1"/>
  <c r="K399" i="14"/>
  <c r="K398" i="14"/>
  <c r="K397" i="14"/>
  <c r="M397" i="14" s="1"/>
  <c r="K396" i="14"/>
  <c r="M396" i="14" s="1"/>
  <c r="K395" i="14"/>
  <c r="M395" i="14" s="1"/>
  <c r="K394" i="14"/>
  <c r="K393" i="14"/>
  <c r="M393" i="14" s="1"/>
  <c r="K392" i="14"/>
  <c r="K391" i="14"/>
  <c r="K390" i="14"/>
  <c r="K389" i="14"/>
  <c r="M389" i="14" s="1"/>
  <c r="K388" i="14"/>
  <c r="M388" i="14" s="1"/>
  <c r="K387" i="14"/>
  <c r="M387" i="14" s="1"/>
  <c r="K386" i="14"/>
  <c r="K385" i="14"/>
  <c r="K384" i="14"/>
  <c r="K383" i="14"/>
  <c r="K382" i="14"/>
  <c r="K381" i="14"/>
  <c r="K380" i="14"/>
  <c r="M380" i="14" s="1"/>
  <c r="K379" i="14"/>
  <c r="M379" i="14" s="1"/>
  <c r="K378" i="14"/>
  <c r="K377" i="14"/>
  <c r="M377" i="14" s="1"/>
  <c r="K376" i="14"/>
  <c r="M376" i="14" s="1"/>
  <c r="K375" i="14"/>
  <c r="K374" i="14"/>
  <c r="K373" i="14"/>
  <c r="M373" i="14" s="1"/>
  <c r="K372" i="14"/>
  <c r="M372" i="14" s="1"/>
  <c r="K371" i="14"/>
  <c r="M371" i="14" s="1"/>
  <c r="K370" i="14"/>
  <c r="K369" i="14"/>
  <c r="M369" i="14" s="1"/>
  <c r="K368" i="14"/>
  <c r="K367" i="14"/>
  <c r="K366" i="14"/>
  <c r="K365" i="14"/>
  <c r="M365" i="14" s="1"/>
  <c r="K364" i="14"/>
  <c r="M364" i="14" s="1"/>
  <c r="K363" i="14"/>
  <c r="M363" i="14" s="1"/>
  <c r="K362" i="14"/>
  <c r="K361" i="14"/>
  <c r="K360" i="14"/>
  <c r="K359" i="14"/>
  <c r="K358" i="14"/>
  <c r="K357" i="14"/>
  <c r="M357" i="14" s="1"/>
  <c r="K356" i="14"/>
  <c r="M356" i="14" s="1"/>
  <c r="K355" i="14"/>
  <c r="M355" i="14" s="1"/>
  <c r="K354" i="14"/>
  <c r="K353" i="14"/>
  <c r="M353" i="14" s="1"/>
  <c r="K352" i="14"/>
  <c r="M352" i="14" s="1"/>
  <c r="K351" i="14"/>
  <c r="K350" i="14"/>
  <c r="M350" i="14" s="1"/>
  <c r="K349" i="14"/>
  <c r="M349" i="14" s="1"/>
  <c r="K348" i="14"/>
  <c r="M348" i="14" s="1"/>
  <c r="K347" i="14"/>
  <c r="M347" i="14" s="1"/>
  <c r="K346" i="14"/>
  <c r="K345" i="14"/>
  <c r="K344" i="14"/>
  <c r="M344" i="14" s="1"/>
  <c r="K343" i="14"/>
  <c r="K342" i="14"/>
  <c r="K341" i="14"/>
  <c r="M341" i="14" s="1"/>
  <c r="K340" i="14"/>
  <c r="M340" i="14" s="1"/>
  <c r="K339" i="14"/>
  <c r="M339" i="14" s="1"/>
  <c r="K338" i="14"/>
  <c r="K337" i="14"/>
  <c r="M337" i="14" s="1"/>
  <c r="K336" i="14"/>
  <c r="M336" i="14" s="1"/>
  <c r="K335" i="14"/>
  <c r="K334" i="14"/>
  <c r="K333" i="14"/>
  <c r="M333" i="14" s="1"/>
  <c r="K332" i="14"/>
  <c r="M332" i="14" s="1"/>
  <c r="K331" i="14"/>
  <c r="M331" i="14" s="1"/>
  <c r="K330" i="14"/>
  <c r="K329" i="14"/>
  <c r="M329" i="14" s="1"/>
  <c r="K328" i="14"/>
  <c r="K327" i="14"/>
  <c r="K326" i="14"/>
  <c r="K325" i="14"/>
  <c r="M325" i="14" s="1"/>
  <c r="K324" i="14"/>
  <c r="M324" i="14" s="1"/>
  <c r="K323" i="14"/>
  <c r="M323" i="14" s="1"/>
  <c r="K322" i="14"/>
  <c r="K321" i="14"/>
  <c r="K320" i="14"/>
  <c r="K319" i="14"/>
  <c r="K318" i="14"/>
  <c r="K317" i="14"/>
  <c r="K316" i="14"/>
  <c r="M316" i="14" s="1"/>
  <c r="K315" i="14"/>
  <c r="M315" i="14" s="1"/>
  <c r="K314" i="14"/>
  <c r="K313" i="14"/>
  <c r="M313" i="14" s="1"/>
  <c r="K312" i="14"/>
  <c r="M312" i="14" s="1"/>
  <c r="K311" i="14"/>
  <c r="K310" i="14"/>
  <c r="K309" i="14"/>
  <c r="M309" i="14" s="1"/>
  <c r="K308" i="14"/>
  <c r="M308" i="14" s="1"/>
  <c r="K307" i="14"/>
  <c r="M307" i="14" s="1"/>
  <c r="K306" i="14"/>
  <c r="K305" i="14"/>
  <c r="M305" i="14" s="1"/>
  <c r="K304" i="14"/>
  <c r="M304" i="14" s="1"/>
  <c r="K303" i="14"/>
  <c r="K302" i="14"/>
  <c r="K301" i="14"/>
  <c r="M301" i="14" s="1"/>
  <c r="K300" i="14"/>
  <c r="M300" i="14" s="1"/>
  <c r="K299" i="14"/>
  <c r="M299" i="14" s="1"/>
  <c r="K298" i="14"/>
  <c r="K297" i="14"/>
  <c r="M297" i="14" s="1"/>
  <c r="K296" i="14"/>
  <c r="K295" i="14"/>
  <c r="K294" i="14"/>
  <c r="M294" i="14" s="1"/>
  <c r="K293" i="14"/>
  <c r="M293" i="14" s="1"/>
  <c r="K292" i="14"/>
  <c r="M292" i="14" s="1"/>
  <c r="K291" i="14"/>
  <c r="M291" i="14" s="1"/>
  <c r="K290" i="14"/>
  <c r="K289" i="14"/>
  <c r="K288" i="14"/>
  <c r="M288" i="14" s="1"/>
  <c r="K287" i="14"/>
  <c r="K286" i="14"/>
  <c r="M286" i="14" s="1"/>
  <c r="K285" i="14"/>
  <c r="M285" i="14" s="1"/>
  <c r="K284" i="14"/>
  <c r="M284" i="14" s="1"/>
  <c r="K283" i="14"/>
  <c r="M283" i="14" s="1"/>
  <c r="K282" i="14"/>
  <c r="K281" i="14"/>
  <c r="K280" i="14"/>
  <c r="M280" i="14" s="1"/>
  <c r="K279" i="14"/>
  <c r="K278" i="14"/>
  <c r="K277" i="14"/>
  <c r="M277" i="14" s="1"/>
  <c r="K276" i="14"/>
  <c r="M276" i="14" s="1"/>
  <c r="K275" i="14"/>
  <c r="M275" i="14" s="1"/>
  <c r="K274" i="14"/>
  <c r="K273" i="14"/>
  <c r="M273" i="14" s="1"/>
  <c r="K272" i="14"/>
  <c r="M272" i="14" s="1"/>
  <c r="K271" i="14"/>
  <c r="K270" i="14"/>
  <c r="K269" i="14"/>
  <c r="M269" i="14" s="1"/>
  <c r="K268" i="14"/>
  <c r="M268" i="14" s="1"/>
  <c r="K267" i="14"/>
  <c r="M267" i="14" s="1"/>
  <c r="K266" i="14"/>
  <c r="K265" i="14"/>
  <c r="M265" i="14" s="1"/>
  <c r="K264" i="14"/>
  <c r="K263" i="14"/>
  <c r="K262" i="14"/>
  <c r="K261" i="14"/>
  <c r="M261" i="14" s="1"/>
  <c r="K260" i="14"/>
  <c r="M260" i="14" s="1"/>
  <c r="K259" i="14"/>
  <c r="M259" i="14" s="1"/>
  <c r="K258" i="14"/>
  <c r="K257" i="14"/>
  <c r="M257" i="14" s="1"/>
  <c r="K256" i="14"/>
  <c r="K255" i="14"/>
  <c r="K254" i="14"/>
  <c r="K253" i="14"/>
  <c r="M253" i="14" s="1"/>
  <c r="K252" i="14"/>
  <c r="M252" i="14" s="1"/>
  <c r="K251" i="14"/>
  <c r="M251" i="14" s="1"/>
  <c r="K250" i="14"/>
  <c r="K249" i="14"/>
  <c r="M249" i="14" s="1"/>
  <c r="K248" i="14"/>
  <c r="M248" i="14" s="1"/>
  <c r="K247" i="14"/>
  <c r="K246" i="14"/>
  <c r="M246" i="14" s="1"/>
  <c r="K245" i="14"/>
  <c r="M245" i="14" s="1"/>
  <c r="K244" i="14"/>
  <c r="M244" i="14" s="1"/>
  <c r="K243" i="14"/>
  <c r="M243" i="14" s="1"/>
  <c r="K242" i="14"/>
  <c r="K241" i="14"/>
  <c r="K240" i="14"/>
  <c r="M240" i="14" s="1"/>
  <c r="K239" i="14"/>
  <c r="K238" i="14"/>
  <c r="K237" i="14"/>
  <c r="M237" i="14" s="1"/>
  <c r="K236" i="14"/>
  <c r="M236" i="14" s="1"/>
  <c r="K235" i="14"/>
  <c r="M235" i="14" s="1"/>
  <c r="K234" i="14"/>
  <c r="K233" i="14"/>
  <c r="M233" i="14" s="1"/>
  <c r="K232" i="14"/>
  <c r="M232" i="14" s="1"/>
  <c r="K231" i="14"/>
  <c r="K230" i="14"/>
  <c r="K229" i="14"/>
  <c r="M229" i="14" s="1"/>
  <c r="K228" i="14"/>
  <c r="M228" i="14" s="1"/>
  <c r="K227" i="14"/>
  <c r="M227" i="14" s="1"/>
  <c r="K226" i="14"/>
  <c r="K225" i="14"/>
  <c r="M225" i="14" s="1"/>
  <c r="K224" i="14"/>
  <c r="M224" i="14" s="1"/>
  <c r="K223" i="14"/>
  <c r="K222" i="14"/>
  <c r="K221" i="14"/>
  <c r="M221" i="14" s="1"/>
  <c r="K220" i="14"/>
  <c r="M220" i="14" s="1"/>
  <c r="K219" i="14"/>
  <c r="M219" i="14" s="1"/>
  <c r="K218" i="14"/>
  <c r="K217" i="14"/>
  <c r="M217" i="14" s="1"/>
  <c r="K216" i="14"/>
  <c r="M216" i="14" s="1"/>
  <c r="K215" i="14"/>
  <c r="K214" i="14"/>
  <c r="K213" i="14"/>
  <c r="M213" i="14" s="1"/>
  <c r="K212" i="14"/>
  <c r="M212" i="14" s="1"/>
  <c r="K211" i="14"/>
  <c r="M211" i="14" s="1"/>
  <c r="K210" i="14"/>
  <c r="K209" i="14"/>
  <c r="M209" i="14" s="1"/>
  <c r="K208" i="14"/>
  <c r="K207" i="14"/>
  <c r="K206" i="14"/>
  <c r="K205" i="14"/>
  <c r="M205" i="14" s="1"/>
  <c r="K204" i="14"/>
  <c r="M204" i="14" s="1"/>
  <c r="K203" i="14"/>
  <c r="M203" i="14" s="1"/>
  <c r="K202" i="14"/>
  <c r="K201" i="14"/>
  <c r="M201" i="14" s="1"/>
  <c r="K200" i="14"/>
  <c r="K199" i="14"/>
  <c r="K198" i="14"/>
  <c r="M198" i="14" s="1"/>
  <c r="K197" i="14"/>
  <c r="M197" i="14" s="1"/>
  <c r="K196" i="14"/>
  <c r="M196" i="14" s="1"/>
  <c r="K195" i="14"/>
  <c r="M195" i="14" s="1"/>
  <c r="K194" i="14"/>
  <c r="K193" i="14"/>
  <c r="M193" i="14" s="1"/>
  <c r="K192" i="14"/>
  <c r="M192" i="14" s="1"/>
  <c r="K191" i="14"/>
  <c r="K190" i="14"/>
  <c r="K189" i="14"/>
  <c r="M189" i="14" s="1"/>
  <c r="K188" i="14"/>
  <c r="M188" i="14" s="1"/>
  <c r="K187" i="14"/>
  <c r="M187" i="14" s="1"/>
  <c r="K186" i="14"/>
  <c r="K185" i="14"/>
  <c r="M185" i="14" s="1"/>
  <c r="K184" i="14"/>
  <c r="M184" i="14" s="1"/>
  <c r="K183" i="14"/>
  <c r="K182" i="14"/>
  <c r="M182" i="14" s="1"/>
  <c r="K181" i="14"/>
  <c r="M181" i="14" s="1"/>
  <c r="K180" i="14"/>
  <c r="M180" i="14" s="1"/>
  <c r="K179" i="14"/>
  <c r="M179" i="14" s="1"/>
  <c r="K178" i="14"/>
  <c r="K177" i="14"/>
  <c r="M177" i="14" s="1"/>
  <c r="K176" i="14"/>
  <c r="M176" i="14" s="1"/>
  <c r="K175" i="14"/>
  <c r="K174" i="14"/>
  <c r="K173" i="14"/>
  <c r="M173" i="14" s="1"/>
  <c r="K172" i="14"/>
  <c r="M172" i="14" s="1"/>
  <c r="K171" i="14"/>
  <c r="M171" i="14" s="1"/>
  <c r="K170" i="14"/>
  <c r="K169" i="14"/>
  <c r="M169" i="14" s="1"/>
  <c r="K168" i="14"/>
  <c r="M168" i="14" s="1"/>
  <c r="K167" i="14"/>
  <c r="K166" i="14"/>
  <c r="M166" i="14" s="1"/>
  <c r="K165" i="14"/>
  <c r="M165" i="14" s="1"/>
  <c r="K164" i="14"/>
  <c r="M164" i="14" s="1"/>
  <c r="K163" i="14"/>
  <c r="M163" i="14" s="1"/>
  <c r="K162" i="14"/>
  <c r="K161" i="14"/>
  <c r="M161" i="14" s="1"/>
  <c r="K160" i="14"/>
  <c r="M160" i="14" s="1"/>
  <c r="K159" i="14"/>
  <c r="K158" i="14"/>
  <c r="K157" i="14"/>
  <c r="M157" i="14" s="1"/>
  <c r="K156" i="14"/>
  <c r="M156" i="14" s="1"/>
  <c r="K155" i="14"/>
  <c r="M155" i="14" s="1"/>
  <c r="K154" i="14"/>
  <c r="K153" i="14"/>
  <c r="M153" i="14" s="1"/>
  <c r="K152" i="14"/>
  <c r="M152" i="14" s="1"/>
  <c r="K151" i="14"/>
  <c r="K150" i="14"/>
  <c r="M150" i="14" s="1"/>
  <c r="K149" i="14"/>
  <c r="M149" i="14" s="1"/>
  <c r="K148" i="14"/>
  <c r="M148" i="14" s="1"/>
  <c r="K147" i="14"/>
  <c r="M147" i="14" s="1"/>
  <c r="K146" i="14"/>
  <c r="K145" i="14"/>
  <c r="M145" i="14" s="1"/>
  <c r="K144" i="14"/>
  <c r="M144" i="14" s="1"/>
  <c r="K143" i="14"/>
  <c r="K142" i="14"/>
  <c r="M142" i="14" s="1"/>
  <c r="K141" i="14"/>
  <c r="M141" i="14" s="1"/>
  <c r="K140" i="14"/>
  <c r="M140" i="14" s="1"/>
  <c r="K139" i="14"/>
  <c r="M139" i="14" s="1"/>
  <c r="K138" i="14"/>
  <c r="K137" i="14"/>
  <c r="K136" i="14"/>
  <c r="M136" i="14" s="1"/>
  <c r="K135" i="14"/>
  <c r="K134" i="14"/>
  <c r="K133" i="14"/>
  <c r="M133" i="14" s="1"/>
  <c r="K132" i="14"/>
  <c r="M132" i="14" s="1"/>
  <c r="K131" i="14"/>
  <c r="M131" i="14" s="1"/>
  <c r="K130" i="14"/>
  <c r="K129" i="14"/>
  <c r="M129" i="14" s="1"/>
  <c r="K128" i="14"/>
  <c r="M128" i="14" s="1"/>
  <c r="K127" i="14"/>
  <c r="K126" i="14"/>
  <c r="M126" i="14" s="1"/>
  <c r="K125" i="14"/>
  <c r="M125" i="14" s="1"/>
  <c r="K124" i="14"/>
  <c r="M124" i="14" s="1"/>
  <c r="K123" i="14"/>
  <c r="M123" i="14" s="1"/>
  <c r="K122" i="14"/>
  <c r="K121" i="14"/>
  <c r="K120" i="14"/>
  <c r="M120" i="14" s="1"/>
  <c r="K119" i="14"/>
  <c r="K118" i="14"/>
  <c r="K117" i="14"/>
  <c r="M117" i="14" s="1"/>
  <c r="K116" i="14"/>
  <c r="M116" i="14" s="1"/>
  <c r="K115" i="14"/>
  <c r="M115" i="14" s="1"/>
  <c r="K114" i="14"/>
  <c r="K113" i="14"/>
  <c r="M113" i="14" s="1"/>
  <c r="K112" i="14"/>
  <c r="M112" i="14" s="1"/>
  <c r="K111" i="14"/>
  <c r="K110" i="14"/>
  <c r="K109" i="14"/>
  <c r="M109" i="14" s="1"/>
  <c r="K108" i="14"/>
  <c r="M108" i="14" s="1"/>
  <c r="K107" i="14"/>
  <c r="M107" i="14" s="1"/>
  <c r="K106" i="14"/>
  <c r="K105" i="14"/>
  <c r="M105" i="14" s="1"/>
  <c r="K104" i="14"/>
  <c r="M104" i="14" s="1"/>
  <c r="K103" i="14"/>
  <c r="K102" i="14"/>
  <c r="K101" i="14"/>
  <c r="M101" i="14" s="1"/>
  <c r="K100" i="14"/>
  <c r="M100" i="14" s="1"/>
  <c r="K99" i="14"/>
  <c r="M99" i="14" s="1"/>
  <c r="K98" i="14"/>
  <c r="K97" i="14"/>
  <c r="M97" i="14" s="1"/>
  <c r="K96" i="14"/>
  <c r="M96" i="14" s="1"/>
  <c r="K95" i="14"/>
  <c r="K94" i="14"/>
  <c r="K93" i="14"/>
  <c r="M93" i="14" s="1"/>
  <c r="K92" i="14"/>
  <c r="M92" i="14" s="1"/>
  <c r="K91" i="14"/>
  <c r="M91" i="14" s="1"/>
  <c r="K90" i="14"/>
  <c r="M90" i="14" s="1"/>
  <c r="K89" i="14"/>
  <c r="M89" i="14" s="1"/>
  <c r="K88" i="14"/>
  <c r="K87" i="14"/>
  <c r="K86" i="14"/>
  <c r="M86" i="14" s="1"/>
  <c r="K85" i="14"/>
  <c r="M85" i="14" s="1"/>
  <c r="K84" i="14"/>
  <c r="M84" i="14" s="1"/>
  <c r="K83" i="14"/>
  <c r="M83" i="14" s="1"/>
  <c r="K82" i="14"/>
  <c r="K81" i="14"/>
  <c r="M81" i="14" s="1"/>
  <c r="K80" i="14"/>
  <c r="M80" i="14" s="1"/>
  <c r="K79" i="14"/>
  <c r="K78" i="14"/>
  <c r="K77" i="14"/>
  <c r="M77" i="14" s="1"/>
  <c r="K76" i="14"/>
  <c r="M76" i="14" s="1"/>
  <c r="K75" i="14"/>
  <c r="M75" i="14" s="1"/>
  <c r="K74" i="14"/>
  <c r="K73" i="14"/>
  <c r="M73" i="14" s="1"/>
  <c r="K72" i="14"/>
  <c r="M72" i="14" s="1"/>
  <c r="K71" i="14"/>
  <c r="K70" i="14"/>
  <c r="K69" i="14"/>
  <c r="M69" i="14" s="1"/>
  <c r="K68" i="14"/>
  <c r="M68" i="14" s="1"/>
  <c r="K67" i="14"/>
  <c r="M67" i="14" s="1"/>
  <c r="K66" i="14"/>
  <c r="K65" i="14"/>
  <c r="M65" i="14" s="1"/>
  <c r="K64" i="14"/>
  <c r="M64" i="14" s="1"/>
  <c r="K63" i="14"/>
  <c r="K62" i="14"/>
  <c r="K61" i="14"/>
  <c r="M61" i="14" s="1"/>
  <c r="K60" i="14"/>
  <c r="M60" i="14" s="1"/>
  <c r="K59" i="14"/>
  <c r="M59" i="14" s="1"/>
  <c r="K58" i="14"/>
  <c r="K57" i="14"/>
  <c r="M57" i="14" s="1"/>
  <c r="K56" i="14"/>
  <c r="M56" i="14" s="1"/>
  <c r="K55" i="14"/>
  <c r="K54" i="14"/>
  <c r="K53" i="14"/>
  <c r="M53" i="14" s="1"/>
  <c r="K52" i="14"/>
  <c r="M52" i="14" s="1"/>
  <c r="K51" i="14"/>
  <c r="M51" i="14" s="1"/>
  <c r="K50" i="14"/>
  <c r="K49" i="14"/>
  <c r="M49" i="14" s="1"/>
  <c r="K48" i="14"/>
  <c r="M48" i="14" s="1"/>
  <c r="K47" i="14"/>
  <c r="K46" i="14"/>
  <c r="K45" i="14"/>
  <c r="M45" i="14" s="1"/>
  <c r="K44" i="14"/>
  <c r="M44" i="14" s="1"/>
  <c r="K43" i="14"/>
  <c r="M43" i="14" s="1"/>
  <c r="K42" i="14"/>
  <c r="K41" i="14"/>
  <c r="M41" i="14" s="1"/>
  <c r="K40" i="14"/>
  <c r="M40" i="14" s="1"/>
  <c r="K39" i="14"/>
  <c r="K38" i="14"/>
  <c r="K37" i="14"/>
  <c r="M37" i="14" s="1"/>
  <c r="K36" i="14"/>
  <c r="M36" i="14" s="1"/>
  <c r="K35" i="14"/>
  <c r="M35" i="14" s="1"/>
  <c r="K34" i="14"/>
  <c r="K33" i="14"/>
  <c r="M33" i="14" s="1"/>
  <c r="K32" i="14"/>
  <c r="M32" i="14" s="1"/>
  <c r="K31" i="14"/>
  <c r="M31" i="14" s="1"/>
  <c r="K30" i="14"/>
  <c r="M30" i="14" s="1"/>
  <c r="K29" i="14"/>
  <c r="M29" i="14" s="1"/>
  <c r="K28" i="14"/>
  <c r="M28" i="14" s="1"/>
  <c r="K27" i="14"/>
  <c r="M27" i="14" s="1"/>
  <c r="K26" i="14"/>
  <c r="K25" i="14"/>
  <c r="M25" i="14" s="1"/>
  <c r="K24" i="14"/>
  <c r="M24" i="14" s="1"/>
  <c r="K23" i="14"/>
  <c r="M23" i="14" s="1"/>
  <c r="K21" i="14"/>
  <c r="M26" i="14"/>
  <c r="M34" i="14"/>
  <c r="M38" i="14"/>
  <c r="M39" i="14"/>
  <c r="M42" i="14"/>
  <c r="M46" i="14"/>
  <c r="M47" i="14"/>
  <c r="M50" i="14"/>
  <c r="M54" i="14"/>
  <c r="M55" i="14"/>
  <c r="M58" i="14"/>
  <c r="M62" i="14"/>
  <c r="M63" i="14"/>
  <c r="M66" i="14"/>
  <c r="M70" i="14"/>
  <c r="M71" i="14"/>
  <c r="M74" i="14"/>
  <c r="M78" i="14"/>
  <c r="M79" i="14"/>
  <c r="M82" i="14"/>
  <c r="M87" i="14"/>
  <c r="M88" i="14"/>
  <c r="M94" i="14"/>
  <c r="M95" i="14"/>
  <c r="M98" i="14"/>
  <c r="M102" i="14"/>
  <c r="M103" i="14"/>
  <c r="M106" i="14"/>
  <c r="M110" i="14"/>
  <c r="M111" i="14"/>
  <c r="M114" i="14"/>
  <c r="M118" i="14"/>
  <c r="M119" i="14"/>
  <c r="M121" i="14"/>
  <c r="M122" i="14"/>
  <c r="M127" i="14"/>
  <c r="M130" i="14"/>
  <c r="M134" i="14"/>
  <c r="M135" i="14"/>
  <c r="M137" i="14"/>
  <c r="M138" i="14"/>
  <c r="M143" i="14"/>
  <c r="M146" i="14"/>
  <c r="M151" i="14"/>
  <c r="M154" i="14"/>
  <c r="M158" i="14"/>
  <c r="M159" i="14"/>
  <c r="M162" i="14"/>
  <c r="M167" i="14"/>
  <c r="M170" i="14"/>
  <c r="M174" i="14"/>
  <c r="M175" i="14"/>
  <c r="M178" i="14"/>
  <c r="M183" i="14"/>
  <c r="M186" i="14"/>
  <c r="M190" i="14"/>
  <c r="M191" i="14"/>
  <c r="M194" i="14"/>
  <c r="M199" i="14"/>
  <c r="M200" i="14"/>
  <c r="M202" i="14"/>
  <c r="M206" i="14"/>
  <c r="M207" i="14"/>
  <c r="M208" i="14"/>
  <c r="M210" i="14"/>
  <c r="M214" i="14"/>
  <c r="M215" i="14"/>
  <c r="M218" i="14"/>
  <c r="M222" i="14"/>
  <c r="M223" i="14"/>
  <c r="M226" i="14"/>
  <c r="M230" i="14"/>
  <c r="M231" i="14"/>
  <c r="M234" i="14"/>
  <c r="M238" i="14"/>
  <c r="M239" i="14"/>
  <c r="M241" i="14"/>
  <c r="M242" i="14"/>
  <c r="M247" i="14"/>
  <c r="M250" i="14"/>
  <c r="M254" i="14"/>
  <c r="M255" i="14"/>
  <c r="M256" i="14"/>
  <c r="M258" i="14"/>
  <c r="M262" i="14"/>
  <c r="M263" i="14"/>
  <c r="M264" i="14"/>
  <c r="M266" i="14"/>
  <c r="M270" i="14"/>
  <c r="M271" i="14"/>
  <c r="M274" i="14"/>
  <c r="M278" i="14"/>
  <c r="M279" i="14"/>
  <c r="M281" i="14"/>
  <c r="M282" i="14"/>
  <c r="M287" i="14"/>
  <c r="M289" i="14"/>
  <c r="M290" i="14"/>
  <c r="M295" i="14"/>
  <c r="M296" i="14"/>
  <c r="M298" i="14"/>
  <c r="M302" i="14"/>
  <c r="M303" i="14"/>
  <c r="M306" i="14"/>
  <c r="M310" i="14"/>
  <c r="M311" i="14"/>
  <c r="M314" i="14"/>
  <c r="M317" i="14"/>
  <c r="M318" i="14"/>
  <c r="M319" i="14"/>
  <c r="M320" i="14"/>
  <c r="M321" i="14"/>
  <c r="M322" i="14"/>
  <c r="M326" i="14"/>
  <c r="M327" i="14"/>
  <c r="M328" i="14"/>
  <c r="M330" i="14"/>
  <c r="M334" i="14"/>
  <c r="M335" i="14"/>
  <c r="M338" i="14"/>
  <c r="M342" i="14"/>
  <c r="M343" i="14"/>
  <c r="M345" i="14"/>
  <c r="M346" i="14"/>
  <c r="M351" i="14"/>
  <c r="M354" i="14"/>
  <c r="M358" i="14"/>
  <c r="M359" i="14"/>
  <c r="M360" i="14"/>
  <c r="M361" i="14"/>
  <c r="M362" i="14"/>
  <c r="M366" i="14"/>
  <c r="M367" i="14"/>
  <c r="M368" i="14"/>
  <c r="M370" i="14"/>
  <c r="M374" i="14"/>
  <c r="M375" i="14"/>
  <c r="M378" i="14"/>
  <c r="M381" i="14"/>
  <c r="M382" i="14"/>
  <c r="M383" i="14"/>
  <c r="M384" i="14"/>
  <c r="M385" i="14"/>
  <c r="M386" i="14"/>
  <c r="M390" i="14"/>
  <c r="M391" i="14"/>
  <c r="M392" i="14"/>
  <c r="M394" i="14"/>
  <c r="M398" i="14"/>
  <c r="M399" i="14"/>
  <c r="M402" i="14"/>
  <c r="M406" i="14"/>
  <c r="M407" i="14"/>
  <c r="M409" i="14"/>
  <c r="M410" i="14"/>
  <c r="M415" i="14"/>
  <c r="M416" i="14"/>
  <c r="M417" i="14"/>
  <c r="M418" i="14"/>
  <c r="M422" i="14"/>
  <c r="M423" i="14"/>
  <c r="M424" i="14"/>
  <c r="M426" i="14"/>
  <c r="M430" i="14"/>
  <c r="M431" i="14"/>
  <c r="M432" i="14"/>
  <c r="M434" i="14"/>
  <c r="M438" i="14"/>
  <c r="M439" i="14"/>
  <c r="M440" i="14"/>
  <c r="M442" i="14"/>
  <c r="M444" i="14"/>
  <c r="M446" i="14"/>
  <c r="M447" i="14"/>
  <c r="M448" i="14"/>
  <c r="M450" i="14"/>
  <c r="M454" i="14"/>
  <c r="M455" i="14"/>
  <c r="M456" i="14"/>
  <c r="M458" i="14"/>
  <c r="M462" i="14"/>
  <c r="M463" i="14"/>
  <c r="M464" i="14"/>
  <c r="M466" i="14"/>
  <c r="M470" i="14"/>
  <c r="M471" i="14"/>
  <c r="M472" i="14"/>
  <c r="M473" i="14"/>
  <c r="M474" i="14"/>
  <c r="M478" i="14"/>
  <c r="M479" i="14"/>
  <c r="M480" i="14"/>
  <c r="M482" i="14"/>
  <c r="M486" i="14"/>
  <c r="M487" i="14"/>
  <c r="M490" i="14"/>
  <c r="M494" i="14"/>
  <c r="M495" i="14"/>
  <c r="M497" i="14"/>
  <c r="M498" i="14"/>
  <c r="M502" i="14"/>
  <c r="M503" i="14"/>
  <c r="M504" i="14"/>
  <c r="M505" i="14"/>
  <c r="M506" i="14"/>
  <c r="M510" i="14"/>
  <c r="M511" i="14"/>
  <c r="M512" i="14"/>
  <c r="M514" i="14"/>
  <c r="M518" i="14"/>
  <c r="M519" i="14"/>
  <c r="M520" i="14"/>
  <c r="M522" i="14"/>
  <c r="M526" i="14"/>
  <c r="M527" i="14"/>
  <c r="M528" i="14"/>
  <c r="M530" i="14"/>
  <c r="M534" i="14"/>
  <c r="M535" i="14"/>
  <c r="M536" i="14"/>
  <c r="M537" i="14"/>
  <c r="M538" i="14"/>
  <c r="M542" i="14"/>
  <c r="M543" i="14"/>
  <c r="M544" i="14"/>
  <c r="M546" i="14"/>
  <c r="M550" i="14"/>
  <c r="M551" i="14"/>
  <c r="M554" i="14"/>
  <c r="M558" i="14"/>
  <c r="M559" i="14"/>
  <c r="M561" i="14"/>
  <c r="M562" i="14"/>
  <c r="M566" i="14"/>
  <c r="M567" i="14"/>
  <c r="M568" i="14"/>
  <c r="M569" i="14"/>
  <c r="M570" i="14"/>
  <c r="M574" i="14"/>
  <c r="M575" i="14"/>
  <c r="M576" i="14"/>
  <c r="M578" i="14"/>
  <c r="M582" i="14"/>
  <c r="M583" i="14"/>
  <c r="M584" i="14"/>
  <c r="M586" i="14"/>
  <c r="M590" i="14"/>
  <c r="M591" i="14"/>
  <c r="M592" i="14"/>
  <c r="M594" i="14"/>
  <c r="M598" i="14"/>
  <c r="M599" i="14"/>
  <c r="M600" i="14"/>
  <c r="M601" i="14"/>
  <c r="M602" i="14"/>
  <c r="M606" i="14"/>
  <c r="M607" i="14"/>
  <c r="M608" i="14"/>
  <c r="M610" i="14"/>
  <c r="M614" i="14"/>
  <c r="M615" i="14"/>
  <c r="M618" i="14"/>
  <c r="M622" i="14"/>
  <c r="M623" i="14"/>
  <c r="M625" i="14"/>
  <c r="M626" i="14"/>
  <c r="M630" i="14"/>
  <c r="M631" i="14"/>
  <c r="M632" i="14"/>
  <c r="M633" i="14"/>
  <c r="M634" i="14"/>
  <c r="M638" i="14"/>
  <c r="M639" i="14"/>
  <c r="M640" i="14"/>
  <c r="M642" i="14"/>
  <c r="M646" i="14"/>
  <c r="M647" i="14"/>
  <c r="M648" i="14"/>
  <c r="M650" i="14"/>
  <c r="M652" i="14"/>
  <c r="M654" i="14"/>
  <c r="M655" i="14"/>
  <c r="M656" i="14"/>
  <c r="M657" i="14"/>
  <c r="M658" i="14"/>
  <c r="M662" i="14"/>
  <c r="M663" i="14"/>
  <c r="M664" i="14"/>
  <c r="M666" i="14"/>
  <c r="M670" i="14"/>
  <c r="M671" i="14"/>
  <c r="M672" i="14"/>
  <c r="M674" i="14"/>
  <c r="M678" i="14"/>
  <c r="M679" i="14"/>
  <c r="M680" i="14"/>
  <c r="M682" i="14"/>
  <c r="M684" i="14"/>
  <c r="M686" i="14"/>
  <c r="M687" i="14"/>
  <c r="M688" i="14"/>
  <c r="M690" i="14"/>
  <c r="M694" i="14"/>
  <c r="M695" i="14"/>
  <c r="M696" i="14"/>
  <c r="M698" i="14"/>
  <c r="M702" i="14"/>
  <c r="M703" i="14"/>
  <c r="M704" i="14"/>
  <c r="M706" i="14"/>
  <c r="M710" i="14"/>
  <c r="M711" i="14"/>
  <c r="M712" i="14"/>
  <c r="M713" i="14"/>
  <c r="M714" i="14"/>
  <c r="M718" i="14"/>
  <c r="M719" i="14"/>
  <c r="M720" i="14"/>
  <c r="M722" i="14"/>
  <c r="M723" i="14"/>
  <c r="M724" i="14"/>
  <c r="M726" i="14"/>
  <c r="M727" i="14"/>
  <c r="M728" i="14"/>
  <c r="M729" i="14"/>
  <c r="M730" i="14"/>
  <c r="M731" i="14"/>
  <c r="M734" i="14"/>
  <c r="M735" i="14"/>
  <c r="M736" i="14"/>
  <c r="M738" i="14"/>
  <c r="M739" i="14"/>
  <c r="M742" i="14"/>
  <c r="M743" i="14"/>
  <c r="M744" i="14"/>
  <c r="M745" i="14"/>
  <c r="M746" i="14"/>
  <c r="M747" i="14"/>
  <c r="M750" i="14"/>
  <c r="M751" i="14"/>
  <c r="M752" i="14"/>
  <c r="M754" i="14"/>
  <c r="M755" i="14"/>
  <c r="M758" i="14"/>
  <c r="M759" i="14"/>
  <c r="M760" i="14"/>
  <c r="M761" i="14"/>
  <c r="M762" i="14"/>
  <c r="M763" i="14"/>
  <c r="M766" i="14"/>
  <c r="M767" i="14"/>
  <c r="M768" i="14"/>
  <c r="M770" i="14"/>
  <c r="M771" i="14"/>
  <c r="M774" i="14"/>
  <c r="M775" i="14"/>
  <c r="M776" i="14"/>
  <c r="M777" i="14"/>
  <c r="M778" i="14"/>
  <c r="M779" i="14"/>
  <c r="M21" i="14"/>
  <c r="K22" i="14"/>
  <c r="M22" i="14" s="1"/>
  <c r="K20" i="14"/>
  <c r="M20" i="14" s="1"/>
  <c r="K19" i="14"/>
  <c r="M19" i="14" s="1"/>
  <c r="K18" i="14"/>
  <c r="M18" i="14" s="1"/>
  <c r="K17" i="14"/>
  <c r="M17" i="14" s="1"/>
  <c r="K16" i="14"/>
  <c r="M16" i="14" s="1"/>
  <c r="K15" i="14"/>
  <c r="M15" i="14" s="1"/>
  <c r="K14" i="14"/>
  <c r="M14" i="14" s="1"/>
  <c r="K13" i="14"/>
  <c r="M13" i="14" s="1"/>
  <c r="K12" i="14"/>
  <c r="M12" i="14" s="1"/>
  <c r="K11" i="14"/>
  <c r="M11" i="14" s="1"/>
  <c r="K10" i="14"/>
  <c r="M10" i="14" s="1"/>
  <c r="K9" i="14"/>
  <c r="M9" i="14" s="1"/>
  <c r="K8" i="14"/>
  <c r="M8" i="14" s="1"/>
  <c r="K7" i="14"/>
  <c r="M7" i="14" s="1"/>
  <c r="K6" i="14"/>
  <c r="M6" i="14" s="1"/>
  <c r="O23" i="14" l="1"/>
  <c r="J7" i="15"/>
  <c r="S411" i="15"/>
  <c r="T353" i="15"/>
  <c r="AA353" i="15" s="1"/>
  <c r="T352" i="15"/>
  <c r="AA352" i="15" s="1"/>
  <c r="T351" i="15"/>
  <c r="AA351" i="15" s="1"/>
  <c r="T350" i="15"/>
  <c r="AA350" i="15" s="1"/>
  <c r="T349" i="15"/>
  <c r="AA349" i="15" s="1"/>
  <c r="T348" i="15"/>
  <c r="AA348" i="15" s="1"/>
  <c r="T347" i="15"/>
  <c r="AA347" i="15" s="1"/>
  <c r="T346" i="15"/>
  <c r="AA346" i="15" s="1"/>
  <c r="T345" i="15"/>
  <c r="AA345" i="15" s="1"/>
  <c r="T344" i="15"/>
  <c r="AA344" i="15" s="1"/>
  <c r="T343" i="15"/>
  <c r="AA343" i="15" s="1"/>
  <c r="T342" i="15"/>
  <c r="AA342" i="15" s="1"/>
  <c r="T341" i="15"/>
  <c r="AA341" i="15" s="1"/>
  <c r="T340" i="15"/>
  <c r="AA340" i="15" s="1"/>
  <c r="T339" i="15"/>
  <c r="AA339" i="15" s="1"/>
  <c r="T338" i="15"/>
  <c r="AA338" i="15" s="1"/>
  <c r="T337" i="15"/>
  <c r="AA337" i="15" s="1"/>
  <c r="T336" i="15"/>
  <c r="AA336" i="15" s="1"/>
  <c r="T335" i="15"/>
  <c r="AA335" i="15" s="1"/>
  <c r="T334" i="15"/>
  <c r="AA334" i="15" s="1"/>
  <c r="T333" i="15"/>
  <c r="AA333" i="15" s="1"/>
  <c r="T332" i="15"/>
  <c r="AA332" i="15" s="1"/>
  <c r="T331" i="15"/>
  <c r="AA331" i="15" s="1"/>
  <c r="X329" i="15"/>
  <c r="Y329" i="15" s="1"/>
  <c r="AA329" i="15" s="1"/>
  <c r="X328" i="15"/>
  <c r="Y328" i="15" s="1"/>
  <c r="AA328" i="15" s="1"/>
  <c r="X327" i="15"/>
  <c r="Y327" i="15" s="1"/>
  <c r="AA327" i="15" s="1"/>
  <c r="X326" i="15"/>
  <c r="Y326" i="15" s="1"/>
  <c r="AA326" i="15" s="1"/>
  <c r="X325" i="15"/>
  <c r="Y325" i="15" s="1"/>
  <c r="AA325" i="15" s="1"/>
  <c r="X324" i="15"/>
  <c r="Y324" i="15" s="1"/>
  <c r="AA324" i="15" s="1"/>
  <c r="X323" i="15"/>
  <c r="Y323" i="15" s="1"/>
  <c r="AA323" i="15" s="1"/>
  <c r="X322" i="15"/>
  <c r="Y322" i="15" s="1"/>
  <c r="AA322" i="15" s="1"/>
  <c r="X321" i="15"/>
  <c r="Y321" i="15" s="1"/>
  <c r="AA321" i="15" s="1"/>
  <c r="X320" i="15"/>
  <c r="Y320" i="15" s="1"/>
  <c r="AA320" i="15" s="1"/>
  <c r="X319" i="15"/>
  <c r="Y319" i="15" s="1"/>
  <c r="AA319" i="15" s="1"/>
  <c r="X318" i="15"/>
  <c r="Y318" i="15" s="1"/>
  <c r="AA318" i="15" s="1"/>
  <c r="X317" i="15"/>
  <c r="Y317" i="15" s="1"/>
  <c r="AA317" i="15" s="1"/>
  <c r="X316" i="15"/>
  <c r="Y316" i="15" s="1"/>
  <c r="AA316" i="15" s="1"/>
  <c r="X315" i="15"/>
  <c r="Y315" i="15" s="1"/>
  <c r="AA315" i="15" s="1"/>
  <c r="X314" i="15"/>
  <c r="Y314" i="15" s="1"/>
  <c r="AA314" i="15" s="1"/>
  <c r="X313" i="15"/>
  <c r="Y313" i="15" s="1"/>
  <c r="AA313" i="15" s="1"/>
  <c r="X312" i="15"/>
  <c r="Y312" i="15" s="1"/>
  <c r="AA312" i="15" s="1"/>
  <c r="X311" i="15"/>
  <c r="Y311" i="15" s="1"/>
  <c r="AA311" i="15" s="1"/>
  <c r="X310" i="15"/>
  <c r="Y310" i="15" s="1"/>
  <c r="AA310" i="15" s="1"/>
  <c r="X309" i="15"/>
  <c r="Y309" i="15" s="1"/>
  <c r="AA309" i="15" s="1"/>
  <c r="X308" i="15"/>
  <c r="Y308" i="15" s="1"/>
  <c r="AA308" i="15" s="1"/>
  <c r="X307" i="15"/>
  <c r="Y307" i="15" s="1"/>
  <c r="AA307" i="15" s="1"/>
  <c r="X305" i="15" l="1"/>
  <c r="Y305" i="15" s="1"/>
  <c r="AA305" i="15" s="1"/>
  <c r="X304" i="15"/>
  <c r="Y304" i="15" s="1"/>
  <c r="AA304" i="15" s="1"/>
  <c r="X303" i="15"/>
  <c r="Y303" i="15" s="1"/>
  <c r="AA303" i="15" s="1"/>
  <c r="X302" i="15"/>
  <c r="Y302" i="15" s="1"/>
  <c r="AA302" i="15" s="1"/>
  <c r="X301" i="15"/>
  <c r="Y301" i="15" s="1"/>
  <c r="AA301" i="15" s="1"/>
  <c r="X300" i="15"/>
  <c r="Y300" i="15" s="1"/>
  <c r="AA300" i="15" s="1"/>
  <c r="X299" i="15"/>
  <c r="Y299" i="15" s="1"/>
  <c r="AA299" i="15" s="1"/>
  <c r="X298" i="15"/>
  <c r="Y298" i="15" s="1"/>
  <c r="AA298" i="15" s="1"/>
  <c r="X297" i="15"/>
  <c r="Y297" i="15" s="1"/>
  <c r="AA297" i="15" s="1"/>
  <c r="X296" i="15"/>
  <c r="Y296" i="15" s="1"/>
  <c r="AA296" i="15" s="1"/>
  <c r="X295" i="15"/>
  <c r="Y295" i="15" s="1"/>
  <c r="AA295" i="15" s="1"/>
  <c r="X294" i="15"/>
  <c r="Y294" i="15" s="1"/>
  <c r="AA294" i="15" s="1"/>
  <c r="X293" i="15"/>
  <c r="Y293" i="15" s="1"/>
  <c r="AA293" i="15" s="1"/>
  <c r="X292" i="15"/>
  <c r="Y292" i="15" s="1"/>
  <c r="AA292" i="15" s="1"/>
  <c r="X291" i="15"/>
  <c r="Y291" i="15" s="1"/>
  <c r="AA291" i="15" s="1"/>
  <c r="X290" i="15"/>
  <c r="X289" i="15"/>
  <c r="Y289" i="15" s="1"/>
  <c r="AA289" i="15" s="1"/>
  <c r="T253" i="15"/>
  <c r="AA253" i="15" s="1"/>
  <c r="T252" i="15"/>
  <c r="AA252" i="15" s="1"/>
  <c r="T251" i="15"/>
  <c r="AA251" i="15" s="1"/>
  <c r="T250" i="15"/>
  <c r="AA250" i="15" s="1"/>
  <c r="T249" i="15"/>
  <c r="AA249" i="15" s="1"/>
  <c r="T248" i="15"/>
  <c r="AA248" i="15" s="1"/>
  <c r="T247" i="15"/>
  <c r="AA247" i="15" s="1"/>
  <c r="T246" i="15"/>
  <c r="AA246" i="15" s="1"/>
  <c r="T245" i="15"/>
  <c r="AA245" i="15" s="1"/>
  <c r="T244" i="15"/>
  <c r="AA244" i="15" s="1"/>
  <c r="T243" i="15"/>
  <c r="AA243" i="15" s="1"/>
  <c r="T242" i="15"/>
  <c r="AA242" i="15" s="1"/>
  <c r="T241" i="15"/>
  <c r="AA241" i="15" s="1"/>
  <c r="T240" i="15"/>
  <c r="AA240" i="15" s="1"/>
  <c r="T239" i="15"/>
  <c r="AA239" i="15" s="1"/>
  <c r="T238" i="15"/>
  <c r="AA238" i="15" s="1"/>
  <c r="T237" i="15"/>
  <c r="AA237" i="15" s="1"/>
  <c r="T236" i="15"/>
  <c r="AA236" i="15" s="1"/>
  <c r="T235" i="15"/>
  <c r="AA235" i="15" s="1"/>
  <c r="T234" i="15"/>
  <c r="AA234" i="15" s="1"/>
  <c r="T233" i="15"/>
  <c r="AA233" i="15" s="1"/>
  <c r="T232" i="15"/>
  <c r="AA232" i="15" s="1"/>
  <c r="T231" i="15"/>
  <c r="AA231" i="15" s="1"/>
  <c r="T230" i="15"/>
  <c r="AA230" i="15" s="1"/>
  <c r="T229" i="15"/>
  <c r="AA229" i="15" s="1"/>
  <c r="T228" i="15"/>
  <c r="AA228" i="15" s="1"/>
  <c r="T227" i="15"/>
  <c r="AA227" i="15" s="1"/>
  <c r="T226" i="15"/>
  <c r="AA226" i="15" s="1"/>
  <c r="T225" i="15"/>
  <c r="AA225" i="15" s="1"/>
  <c r="T224" i="15"/>
  <c r="AA224" i="15" s="1"/>
  <c r="T287" i="15"/>
  <c r="AA287" i="15" s="1"/>
  <c r="T286" i="15"/>
  <c r="AA286" i="15" s="1"/>
  <c r="T285" i="15"/>
  <c r="AA285" i="15" s="1"/>
  <c r="T284" i="15"/>
  <c r="AA284" i="15" s="1"/>
  <c r="T283" i="15"/>
  <c r="AA283" i="15" s="1"/>
  <c r="T282" i="15"/>
  <c r="AA282" i="15" s="1"/>
  <c r="T281" i="15"/>
  <c r="AA281" i="15" s="1"/>
  <c r="T280" i="15"/>
  <c r="AA280" i="15" s="1"/>
  <c r="T279" i="15"/>
  <c r="AA279" i="15" s="1"/>
  <c r="T278" i="15"/>
  <c r="AA278" i="15" s="1"/>
  <c r="T277" i="15"/>
  <c r="AA277" i="15" s="1"/>
  <c r="T276" i="15"/>
  <c r="AA276" i="15" s="1"/>
  <c r="T275" i="15"/>
  <c r="AA275" i="15" s="1"/>
  <c r="T274" i="15"/>
  <c r="AA274" i="15" s="1"/>
  <c r="T273" i="15"/>
  <c r="AA273" i="15" s="1"/>
  <c r="T272" i="15"/>
  <c r="AA272" i="15" s="1"/>
  <c r="T271" i="15"/>
  <c r="AA271" i="15" s="1"/>
  <c r="T270" i="15"/>
  <c r="AA270" i="15" s="1"/>
  <c r="T269" i="15"/>
  <c r="AA269" i="15" s="1"/>
  <c r="T268" i="15"/>
  <c r="AA268" i="15" s="1"/>
  <c r="T267" i="15"/>
  <c r="AA267" i="15" s="1"/>
  <c r="T266" i="15"/>
  <c r="AA266" i="15" s="1"/>
  <c r="T265" i="15"/>
  <c r="AA265" i="15" s="1"/>
  <c r="T264" i="15"/>
  <c r="AA264" i="15" s="1"/>
  <c r="T263" i="15"/>
  <c r="AA263" i="15" s="1"/>
  <c r="T262" i="15"/>
  <c r="AA262" i="15" s="1"/>
  <c r="T261" i="15"/>
  <c r="AA261" i="15" s="1"/>
  <c r="T260" i="15"/>
  <c r="AA260" i="15" s="1"/>
  <c r="T259" i="15"/>
  <c r="AA259" i="15" s="1"/>
  <c r="T258" i="15"/>
  <c r="AA258" i="15" s="1"/>
  <c r="T257" i="15"/>
  <c r="AA257" i="15" s="1"/>
  <c r="T256" i="15"/>
  <c r="T255" i="15"/>
  <c r="AA255" i="15" s="1"/>
  <c r="X222" i="15"/>
  <c r="Y222" i="15" s="1"/>
  <c r="X221" i="15"/>
  <c r="Y221" i="15" s="1"/>
  <c r="X220" i="15"/>
  <c r="Y220" i="15" s="1"/>
  <c r="X219" i="15"/>
  <c r="Y219" i="15" s="1"/>
  <c r="X218" i="15"/>
  <c r="Y218" i="15" s="1"/>
  <c r="X217" i="15"/>
  <c r="Y217" i="15" s="1"/>
  <c r="X216" i="15"/>
  <c r="Y216" i="15" s="1"/>
  <c r="X215" i="15"/>
  <c r="Y215" i="15" s="1"/>
  <c r="X214" i="15"/>
  <c r="Y214" i="15" s="1"/>
  <c r="X213" i="15"/>
  <c r="Y213" i="15" s="1"/>
  <c r="X212" i="15"/>
  <c r="Y212" i="15" s="1"/>
  <c r="X211" i="15"/>
  <c r="Y211" i="15" s="1"/>
  <c r="X210" i="15"/>
  <c r="Y210" i="15" s="1"/>
  <c r="X209" i="15"/>
  <c r="Y209" i="15" s="1"/>
  <c r="X208" i="15"/>
  <c r="Y208" i="15" s="1"/>
  <c r="X207" i="15"/>
  <c r="Y207" i="15" s="1"/>
  <c r="X206" i="15"/>
  <c r="Y206" i="15" s="1"/>
  <c r="X205" i="15"/>
  <c r="Y205" i="15" s="1"/>
  <c r="T222" i="15"/>
  <c r="AA222" i="15" s="1"/>
  <c r="T221" i="15"/>
  <c r="T220" i="15"/>
  <c r="T219" i="15"/>
  <c r="AA219" i="15" s="1"/>
  <c r="T218" i="15"/>
  <c r="AA218" i="15" s="1"/>
  <c r="T217" i="15"/>
  <c r="T216" i="15"/>
  <c r="T215" i="15"/>
  <c r="T214" i="15"/>
  <c r="AA214" i="15" s="1"/>
  <c r="T213" i="15"/>
  <c r="T212" i="15"/>
  <c r="T211" i="15"/>
  <c r="AA211" i="15" s="1"/>
  <c r="T210" i="15"/>
  <c r="AA210" i="15" s="1"/>
  <c r="T209" i="15"/>
  <c r="T208" i="15"/>
  <c r="T207" i="15"/>
  <c r="T206" i="15"/>
  <c r="AA206" i="15" s="1"/>
  <c r="T205" i="15"/>
  <c r="T203" i="15"/>
  <c r="AA203" i="15" s="1"/>
  <c r="T202" i="15"/>
  <c r="AA202" i="15" s="1"/>
  <c r="T201" i="15"/>
  <c r="AA201" i="15" s="1"/>
  <c r="T200" i="15"/>
  <c r="AA200" i="15" s="1"/>
  <c r="T199" i="15"/>
  <c r="AA199" i="15" s="1"/>
  <c r="T198" i="15"/>
  <c r="AA198" i="15" s="1"/>
  <c r="T197" i="15"/>
  <c r="AA197" i="15" s="1"/>
  <c r="T196" i="15"/>
  <c r="AA196" i="15" s="1"/>
  <c r="T195" i="15"/>
  <c r="AA195" i="15" s="1"/>
  <c r="T194" i="15"/>
  <c r="AA194" i="15" s="1"/>
  <c r="T193" i="15"/>
  <c r="AA193" i="15" s="1"/>
  <c r="T192" i="15"/>
  <c r="AA192" i="15" s="1"/>
  <c r="T191" i="15"/>
  <c r="AA191" i="15" s="1"/>
  <c r="T190" i="15"/>
  <c r="AA190" i="15" s="1"/>
  <c r="T189" i="15"/>
  <c r="AA189" i="15" s="1"/>
  <c r="T188" i="15"/>
  <c r="AA188" i="15" s="1"/>
  <c r="T187" i="15"/>
  <c r="AA187" i="15" s="1"/>
  <c r="T186" i="15"/>
  <c r="AA186" i="15" s="1"/>
  <c r="T185" i="15"/>
  <c r="AA185" i="15" s="1"/>
  <c r="T184" i="15"/>
  <c r="AA184" i="15" s="1"/>
  <c r="X182" i="15"/>
  <c r="Y182" i="15" s="1"/>
  <c r="AA182" i="15" s="1"/>
  <c r="X181" i="15"/>
  <c r="Y181" i="15" s="1"/>
  <c r="AA181" i="15" s="1"/>
  <c r="X180" i="15"/>
  <c r="Y180" i="15" s="1"/>
  <c r="AA180" i="15" s="1"/>
  <c r="X179" i="15"/>
  <c r="Y179" i="15" s="1"/>
  <c r="AA179" i="15" s="1"/>
  <c r="X178" i="15"/>
  <c r="Y178" i="15" s="1"/>
  <c r="AA178" i="15" s="1"/>
  <c r="X177" i="15"/>
  <c r="Y177" i="15" s="1"/>
  <c r="AA177" i="15" s="1"/>
  <c r="X176" i="15"/>
  <c r="Y176" i="15" s="1"/>
  <c r="AA176" i="15" s="1"/>
  <c r="X175" i="15"/>
  <c r="Y175" i="15" s="1"/>
  <c r="AA175" i="15" s="1"/>
  <c r="X174" i="15"/>
  <c r="Y174" i="15" s="1"/>
  <c r="AA174" i="15" s="1"/>
  <c r="X173" i="15"/>
  <c r="Y173" i="15" s="1"/>
  <c r="AA173" i="15" s="1"/>
  <c r="X172" i="15"/>
  <c r="Y172" i="15" s="1"/>
  <c r="AA172" i="15" s="1"/>
  <c r="X171" i="15"/>
  <c r="Y171" i="15" s="1"/>
  <c r="AA171" i="15" s="1"/>
  <c r="X170" i="15"/>
  <c r="Y170" i="15" s="1"/>
  <c r="AA170" i="15" s="1"/>
  <c r="X169" i="15"/>
  <c r="Y169" i="15" s="1"/>
  <c r="AA169" i="15" s="1"/>
  <c r="X168" i="15"/>
  <c r="Y168" i="15" s="1"/>
  <c r="AA168" i="15" s="1"/>
  <c r="X167" i="15"/>
  <c r="Y167" i="15" s="1"/>
  <c r="AA167" i="15" s="1"/>
  <c r="X166" i="15"/>
  <c r="Y166" i="15" s="1"/>
  <c r="AA166" i="15" s="1"/>
  <c r="X165" i="15"/>
  <c r="Y165" i="15" s="1"/>
  <c r="AA165" i="15" s="1"/>
  <c r="X164" i="15"/>
  <c r="Y164" i="15" s="1"/>
  <c r="AA164" i="15" s="1"/>
  <c r="X163" i="15"/>
  <c r="Y163" i="15" s="1"/>
  <c r="AA163" i="15" s="1"/>
  <c r="X162" i="15"/>
  <c r="Y162" i="15" s="1"/>
  <c r="AA162" i="15" s="1"/>
  <c r="X161" i="15"/>
  <c r="Y161" i="15" s="1"/>
  <c r="AA161" i="15" s="1"/>
  <c r="X160" i="15"/>
  <c r="Y160" i="15" s="1"/>
  <c r="AA160" i="15" s="1"/>
  <c r="X159" i="15"/>
  <c r="Y159" i="15" s="1"/>
  <c r="AA159" i="15" s="1"/>
  <c r="X158" i="15"/>
  <c r="Y158" i="15" s="1"/>
  <c r="AA158" i="15" s="1"/>
  <c r="X121" i="15"/>
  <c r="Y121" i="15" s="1"/>
  <c r="AA121" i="15" s="1"/>
  <c r="X120" i="15"/>
  <c r="Y120" i="15" s="1"/>
  <c r="AA120" i="15" s="1"/>
  <c r="X119" i="15"/>
  <c r="Y119" i="15" s="1"/>
  <c r="AA119" i="15" s="1"/>
  <c r="X118" i="15"/>
  <c r="Y118" i="15" s="1"/>
  <c r="AA118" i="15" s="1"/>
  <c r="X117" i="15"/>
  <c r="Y117" i="15" s="1"/>
  <c r="AA117" i="15" s="1"/>
  <c r="X116" i="15"/>
  <c r="Y116" i="15" s="1"/>
  <c r="AA116" i="15" s="1"/>
  <c r="X115" i="15"/>
  <c r="Y115" i="15" s="1"/>
  <c r="AA115" i="15" s="1"/>
  <c r="X114" i="15"/>
  <c r="Y114" i="15" s="1"/>
  <c r="AA114" i="15" s="1"/>
  <c r="X113" i="15"/>
  <c r="Y113" i="15" s="1"/>
  <c r="AA113" i="15" s="1"/>
  <c r="X112" i="15"/>
  <c r="Y112" i="15" s="1"/>
  <c r="AA112" i="15" s="1"/>
  <c r="X111" i="15"/>
  <c r="Y111" i="15" s="1"/>
  <c r="AA111" i="15" s="1"/>
  <c r="X110" i="15"/>
  <c r="Y110" i="15" s="1"/>
  <c r="AA110" i="15" s="1"/>
  <c r="X109" i="15"/>
  <c r="Y109" i="15" s="1"/>
  <c r="AA109" i="15" s="1"/>
  <c r="X108" i="15"/>
  <c r="Y108" i="15" s="1"/>
  <c r="AA108" i="15" s="1"/>
  <c r="X107" i="15"/>
  <c r="Y107" i="15" s="1"/>
  <c r="AA107" i="15" s="1"/>
  <c r="X106" i="15"/>
  <c r="T104" i="15"/>
  <c r="T103" i="15"/>
  <c r="T102" i="15"/>
  <c r="T101" i="15"/>
  <c r="T100" i="15"/>
  <c r="T99" i="15"/>
  <c r="T98" i="15"/>
  <c r="T97" i="15"/>
  <c r="T96" i="15"/>
  <c r="T95" i="15"/>
  <c r="T94" i="15"/>
  <c r="T93" i="15"/>
  <c r="T92" i="15"/>
  <c r="T91" i="15"/>
  <c r="T90" i="15"/>
  <c r="AA90" i="15" s="1"/>
  <c r="T89" i="15"/>
  <c r="T88" i="15"/>
  <c r="T87" i="15"/>
  <c r="T86" i="15"/>
  <c r="T85" i="15"/>
  <c r="T84" i="15"/>
  <c r="W105" i="15"/>
  <c r="V105" i="15"/>
  <c r="U105" i="15"/>
  <c r="X104" i="15"/>
  <c r="Y104" i="15" s="1"/>
  <c r="X103" i="15"/>
  <c r="Y103" i="15" s="1"/>
  <c r="X102" i="15"/>
  <c r="Y102" i="15" s="1"/>
  <c r="X101" i="15"/>
  <c r="Y101" i="15" s="1"/>
  <c r="X100" i="15"/>
  <c r="Y100" i="15" s="1"/>
  <c r="X99" i="15"/>
  <c r="Y99" i="15" s="1"/>
  <c r="X98" i="15"/>
  <c r="Y98" i="15" s="1"/>
  <c r="X97" i="15"/>
  <c r="Y97" i="15" s="1"/>
  <c r="X96" i="15"/>
  <c r="Y96" i="15" s="1"/>
  <c r="X95" i="15"/>
  <c r="Y95" i="15" s="1"/>
  <c r="X94" i="15"/>
  <c r="Y94" i="15" s="1"/>
  <c r="X93" i="15"/>
  <c r="Y93" i="15" s="1"/>
  <c r="X92" i="15"/>
  <c r="Y92" i="15" s="1"/>
  <c r="X91" i="15"/>
  <c r="Y91" i="15" s="1"/>
  <c r="X90" i="15"/>
  <c r="Y90" i="15" s="1"/>
  <c r="X89" i="15"/>
  <c r="Y89" i="15" s="1"/>
  <c r="X88" i="15"/>
  <c r="Y88" i="15" s="1"/>
  <c r="X87" i="15"/>
  <c r="Y87" i="15" s="1"/>
  <c r="X86" i="15"/>
  <c r="Y86" i="15" s="1"/>
  <c r="X85" i="15"/>
  <c r="Y85" i="15" s="1"/>
  <c r="X84" i="15"/>
  <c r="Y84" i="15" s="1"/>
  <c r="W83" i="15"/>
  <c r="V83" i="15"/>
  <c r="U83" i="15"/>
  <c r="S83" i="15"/>
  <c r="X82" i="15"/>
  <c r="Y82" i="15" s="1"/>
  <c r="AA82" i="15" s="1"/>
  <c r="X81" i="15"/>
  <c r="Y81" i="15" s="1"/>
  <c r="AA81" i="15" s="1"/>
  <c r="X80" i="15"/>
  <c r="Y80" i="15" s="1"/>
  <c r="AA80" i="15" s="1"/>
  <c r="X79" i="15"/>
  <c r="Y79" i="15" s="1"/>
  <c r="AA79" i="15" s="1"/>
  <c r="X78" i="15"/>
  <c r="Y78" i="15" s="1"/>
  <c r="AA78" i="15" s="1"/>
  <c r="X77" i="15"/>
  <c r="Y77" i="15" s="1"/>
  <c r="AA77" i="15" s="1"/>
  <c r="X76" i="15"/>
  <c r="Y76" i="15" s="1"/>
  <c r="AA76" i="15" s="1"/>
  <c r="X75" i="15"/>
  <c r="Y75" i="15" s="1"/>
  <c r="AA75" i="15" s="1"/>
  <c r="X74" i="15"/>
  <c r="Y74" i="15" s="1"/>
  <c r="AA74" i="15" s="1"/>
  <c r="X73" i="15"/>
  <c r="Y73" i="15" s="1"/>
  <c r="AA73" i="15" s="1"/>
  <c r="X72" i="15"/>
  <c r="Y72" i="15" s="1"/>
  <c r="AA72" i="15" s="1"/>
  <c r="X71" i="15"/>
  <c r="Y71" i="15" s="1"/>
  <c r="AA71" i="15" s="1"/>
  <c r="Y70" i="15"/>
  <c r="AA70" i="15" s="1"/>
  <c r="X70" i="15"/>
  <c r="X69" i="15"/>
  <c r="Y69" i="15" s="1"/>
  <c r="AA69" i="15" s="1"/>
  <c r="X68" i="15"/>
  <c r="Y68" i="15" s="1"/>
  <c r="AA68" i="15" s="1"/>
  <c r="X67" i="15"/>
  <c r="Y67" i="15" s="1"/>
  <c r="AA67" i="15" s="1"/>
  <c r="X66" i="15"/>
  <c r="Y66" i="15" s="1"/>
  <c r="AA66" i="15" s="1"/>
  <c r="X65" i="15"/>
  <c r="Y65" i="15" s="1"/>
  <c r="AA65" i="15" s="1"/>
  <c r="X64" i="15"/>
  <c r="Y64" i="15" s="1"/>
  <c r="AA64" i="15" s="1"/>
  <c r="X63" i="15"/>
  <c r="Y63" i="15" s="1"/>
  <c r="AA63" i="15" s="1"/>
  <c r="X62" i="15"/>
  <c r="Y62" i="15" s="1"/>
  <c r="AA62" i="15" s="1"/>
  <c r="S61" i="15"/>
  <c r="Z61" i="15"/>
  <c r="U61" i="15"/>
  <c r="T61" i="15"/>
  <c r="AA20" i="15"/>
  <c r="AA12" i="15"/>
  <c r="T25" i="15"/>
  <c r="AA25" i="15" s="1"/>
  <c r="T24" i="15"/>
  <c r="AA24" i="15" s="1"/>
  <c r="T23" i="15"/>
  <c r="AA23" i="15" s="1"/>
  <c r="T22" i="15"/>
  <c r="AA22" i="15" s="1"/>
  <c r="T21" i="15"/>
  <c r="AA21" i="15" s="1"/>
  <c r="T20" i="15"/>
  <c r="T19" i="15"/>
  <c r="AA19" i="15" s="1"/>
  <c r="T18" i="15"/>
  <c r="AA18" i="15" s="1"/>
  <c r="T17" i="15"/>
  <c r="AA17" i="15" s="1"/>
  <c r="T16" i="15"/>
  <c r="AA16" i="15" s="1"/>
  <c r="T15" i="15"/>
  <c r="AA15" i="15" s="1"/>
  <c r="T14" i="15"/>
  <c r="AA14" i="15" s="1"/>
  <c r="T13" i="15"/>
  <c r="AA13" i="15" s="1"/>
  <c r="T12" i="15"/>
  <c r="T11" i="15"/>
  <c r="AA11" i="15" s="1"/>
  <c r="T10" i="15"/>
  <c r="AA10" i="15" s="1"/>
  <c r="T9" i="15"/>
  <c r="AA9" i="15" s="1"/>
  <c r="T8" i="15"/>
  <c r="AA8" i="15" s="1"/>
  <c r="T7" i="15"/>
  <c r="AA7" i="15" s="1"/>
  <c r="Z411" i="15"/>
  <c r="X411" i="15"/>
  <c r="V411" i="15"/>
  <c r="U411" i="15"/>
  <c r="T411" i="15"/>
  <c r="W411" i="15"/>
  <c r="Z404" i="15"/>
  <c r="X404" i="15"/>
  <c r="V404" i="15"/>
  <c r="U404" i="15"/>
  <c r="T404" i="15"/>
  <c r="S404" i="15"/>
  <c r="W404" i="15"/>
  <c r="X389" i="15"/>
  <c r="V389" i="15"/>
  <c r="U389" i="15"/>
  <c r="T389" i="15"/>
  <c r="S389" i="15"/>
  <c r="W389" i="15"/>
  <c r="Z371" i="15"/>
  <c r="X371" i="15"/>
  <c r="V371" i="15"/>
  <c r="U371" i="15"/>
  <c r="T371" i="15"/>
  <c r="S371" i="15"/>
  <c r="W371" i="15"/>
  <c r="Z354" i="15"/>
  <c r="X354" i="15"/>
  <c r="V354" i="15"/>
  <c r="U354" i="15"/>
  <c r="T354" i="15"/>
  <c r="S354" i="15"/>
  <c r="W354" i="15"/>
  <c r="Z330" i="15"/>
  <c r="X330" i="15"/>
  <c r="V330" i="15"/>
  <c r="U330" i="15"/>
  <c r="T330" i="15"/>
  <c r="S330" i="15"/>
  <c r="W330" i="15"/>
  <c r="Y330" i="15" s="1"/>
  <c r="Z306" i="15"/>
  <c r="V306" i="15"/>
  <c r="U306" i="15"/>
  <c r="T306" i="15"/>
  <c r="S306" i="15"/>
  <c r="W306" i="15"/>
  <c r="Z288" i="15"/>
  <c r="X288" i="15"/>
  <c r="W288" i="15"/>
  <c r="V288" i="15"/>
  <c r="U288" i="15"/>
  <c r="S288" i="15"/>
  <c r="X254" i="15"/>
  <c r="V254" i="15"/>
  <c r="U254" i="15"/>
  <c r="S254" i="15"/>
  <c r="W254" i="15"/>
  <c r="V223" i="15"/>
  <c r="U223" i="15"/>
  <c r="S223" i="15"/>
  <c r="W223" i="15"/>
  <c r="X204" i="15"/>
  <c r="W204" i="15"/>
  <c r="V204" i="15"/>
  <c r="U204" i="15"/>
  <c r="S204" i="15"/>
  <c r="Z183" i="15"/>
  <c r="W183" i="15"/>
  <c r="V183" i="15"/>
  <c r="U183" i="15"/>
  <c r="S183" i="15"/>
  <c r="Z157" i="15"/>
  <c r="X157" i="15"/>
  <c r="V157" i="15"/>
  <c r="U157" i="15"/>
  <c r="S157" i="15"/>
  <c r="W157" i="15"/>
  <c r="X143" i="15"/>
  <c r="V143" i="15"/>
  <c r="U143" i="15"/>
  <c r="T143" i="15"/>
  <c r="T157" i="15" s="1"/>
  <c r="S143" i="15"/>
  <c r="W143" i="15"/>
  <c r="V122" i="15"/>
  <c r="U122" i="15"/>
  <c r="T122" i="15"/>
  <c r="S122" i="15"/>
  <c r="W122" i="15"/>
  <c r="S105" i="15"/>
  <c r="W61" i="15"/>
  <c r="Y61" i="15" s="1"/>
  <c r="L413" i="15"/>
  <c r="I413" i="15"/>
  <c r="H413" i="15"/>
  <c r="G413" i="15"/>
  <c r="F413" i="15"/>
  <c r="E413" i="15"/>
  <c r="J277" i="15"/>
  <c r="J295" i="15"/>
  <c r="J307" i="15"/>
  <c r="I201" i="15"/>
  <c r="L387" i="15"/>
  <c r="H387" i="15"/>
  <c r="L363" i="15"/>
  <c r="H363" i="15"/>
  <c r="L335" i="15"/>
  <c r="H335" i="15"/>
  <c r="H307" i="15"/>
  <c r="L307" i="15"/>
  <c r="L295" i="15"/>
  <c r="H295" i="15"/>
  <c r="L277" i="15"/>
  <c r="H277" i="15"/>
  <c r="H260" i="15"/>
  <c r="L260" i="15"/>
  <c r="H241" i="15"/>
  <c r="L241" i="15"/>
  <c r="L227" i="15"/>
  <c r="H227" i="15"/>
  <c r="H201" i="15"/>
  <c r="AA84" i="15" l="1"/>
  <c r="Y204" i="15"/>
  <c r="Y411" i="15"/>
  <c r="AA95" i="15"/>
  <c r="AA103" i="15"/>
  <c r="X183" i="15"/>
  <c r="AA88" i="15"/>
  <c r="AA207" i="15"/>
  <c r="AA215" i="15"/>
  <c r="AA205" i="15"/>
  <c r="AA213" i="15"/>
  <c r="AA221" i="15"/>
  <c r="AA208" i="15"/>
  <c r="AA216" i="15"/>
  <c r="AA204" i="15"/>
  <c r="AA87" i="15"/>
  <c r="AA96" i="15"/>
  <c r="AA97" i="15"/>
  <c r="AA98" i="15"/>
  <c r="X306" i="15"/>
  <c r="Y306" i="15" s="1"/>
  <c r="AA306" i="15" s="1"/>
  <c r="Y290" i="15"/>
  <c r="AA290" i="15" s="1"/>
  <c r="AA354" i="15"/>
  <c r="Y389" i="15"/>
  <c r="AA389" i="15" s="1"/>
  <c r="X105" i="15"/>
  <c r="AA91" i="15"/>
  <c r="AA99" i="15"/>
  <c r="T288" i="15"/>
  <c r="AA288" i="15" s="1"/>
  <c r="AA256" i="15"/>
  <c r="AA104" i="15"/>
  <c r="T105" i="15"/>
  <c r="AA89" i="15"/>
  <c r="X122" i="15"/>
  <c r="Y404" i="15"/>
  <c r="J413" i="15"/>
  <c r="K413" i="15"/>
  <c r="M413" i="15" s="1"/>
  <c r="Y157" i="15"/>
  <c r="AA157" i="15" s="1"/>
  <c r="Y254" i="15"/>
  <c r="Y371" i="15"/>
  <c r="AA371" i="15" s="1"/>
  <c r="AA92" i="15"/>
  <c r="AA100" i="15"/>
  <c r="AA217" i="15"/>
  <c r="Y288" i="15"/>
  <c r="Y354" i="15"/>
  <c r="AA85" i="15"/>
  <c r="AA93" i="15"/>
  <c r="AA101" i="15"/>
  <c r="AA212" i="15"/>
  <c r="AA220" i="15"/>
  <c r="AA404" i="15"/>
  <c r="AA61" i="15"/>
  <c r="AA330" i="15"/>
  <c r="AA209" i="15"/>
  <c r="Y183" i="15"/>
  <c r="AA183" i="15" s="1"/>
  <c r="AA411" i="15"/>
  <c r="AA86" i="15"/>
  <c r="AA94" i="15"/>
  <c r="AA102" i="15"/>
  <c r="X223" i="15"/>
  <c r="Y223" i="15" s="1"/>
  <c r="Y105" i="15"/>
  <c r="Y83" i="15"/>
  <c r="AA83" i="15" s="1"/>
  <c r="X83" i="15"/>
  <c r="T254" i="15"/>
  <c r="T223" i="15"/>
  <c r="T204" i="15"/>
  <c r="Y143" i="15"/>
  <c r="AA143" i="15" s="1"/>
  <c r="Y106" i="15"/>
  <c r="AA106" i="15" s="1"/>
  <c r="M414" i="15"/>
  <c r="I387" i="15"/>
  <c r="K387" i="15" s="1"/>
  <c r="G387" i="15"/>
  <c r="F387" i="15"/>
  <c r="E387" i="15"/>
  <c r="I363" i="15"/>
  <c r="K363" i="15" s="1"/>
  <c r="G363" i="15"/>
  <c r="F363" i="15"/>
  <c r="E363" i="15"/>
  <c r="I335" i="15"/>
  <c r="G335" i="15"/>
  <c r="F335" i="15"/>
  <c r="E335" i="15"/>
  <c r="I307" i="15"/>
  <c r="K307" i="15" s="1"/>
  <c r="G307" i="15"/>
  <c r="F307" i="15"/>
  <c r="E307" i="15"/>
  <c r="I295" i="15"/>
  <c r="K295" i="15" s="1"/>
  <c r="G295" i="15"/>
  <c r="F295" i="15"/>
  <c r="E295" i="15"/>
  <c r="I277" i="15"/>
  <c r="K277" i="15" s="1"/>
  <c r="G277" i="15"/>
  <c r="F277" i="15"/>
  <c r="E277" i="15"/>
  <c r="I260" i="15"/>
  <c r="G260" i="15"/>
  <c r="F260" i="15"/>
  <c r="E260" i="15"/>
  <c r="J259" i="15"/>
  <c r="K259" i="15" s="1"/>
  <c r="M259" i="15" s="1"/>
  <c r="J258" i="15"/>
  <c r="J257" i="15"/>
  <c r="K257" i="15" s="1"/>
  <c r="M257" i="15" s="1"/>
  <c r="J256" i="15"/>
  <c r="J255" i="15"/>
  <c r="K255" i="15" s="1"/>
  <c r="M255" i="15" s="1"/>
  <c r="J254" i="15"/>
  <c r="J253" i="15"/>
  <c r="K253" i="15" s="1"/>
  <c r="M253" i="15" s="1"/>
  <c r="J252" i="15"/>
  <c r="J251" i="15"/>
  <c r="K251" i="15" s="1"/>
  <c r="M251" i="15" s="1"/>
  <c r="J250" i="15"/>
  <c r="J249" i="15"/>
  <c r="K249" i="15" s="1"/>
  <c r="M249" i="15" s="1"/>
  <c r="J248" i="15"/>
  <c r="J247" i="15"/>
  <c r="K247" i="15" s="1"/>
  <c r="M247" i="15" s="1"/>
  <c r="J246" i="15"/>
  <c r="J245" i="15"/>
  <c r="K245" i="15" s="1"/>
  <c r="M245" i="15" s="1"/>
  <c r="J244" i="15"/>
  <c r="J243" i="15"/>
  <c r="K243" i="15" s="1"/>
  <c r="M243" i="15" s="1"/>
  <c r="J242" i="15"/>
  <c r="J241" i="15"/>
  <c r="I241" i="15"/>
  <c r="G241" i="15"/>
  <c r="E241" i="15"/>
  <c r="I227" i="15"/>
  <c r="G227" i="15"/>
  <c r="F227" i="15"/>
  <c r="E227" i="15"/>
  <c r="J226" i="15"/>
  <c r="J225" i="15"/>
  <c r="K225" i="15" s="1"/>
  <c r="M225" i="15" s="1"/>
  <c r="J224" i="15"/>
  <c r="J223" i="15"/>
  <c r="K223" i="15" s="1"/>
  <c r="M223" i="15" s="1"/>
  <c r="J222" i="15"/>
  <c r="J221" i="15"/>
  <c r="K221" i="15" s="1"/>
  <c r="M221" i="15" s="1"/>
  <c r="J220" i="15"/>
  <c r="J219" i="15"/>
  <c r="K219" i="15" s="1"/>
  <c r="M219" i="15" s="1"/>
  <c r="J218" i="15"/>
  <c r="J217" i="15"/>
  <c r="K217" i="15" s="1"/>
  <c r="M217" i="15" s="1"/>
  <c r="J216" i="15"/>
  <c r="J215" i="15"/>
  <c r="K215" i="15" s="1"/>
  <c r="M215" i="15" s="1"/>
  <c r="J214" i="15"/>
  <c r="J213" i="15"/>
  <c r="K213" i="15" s="1"/>
  <c r="M213" i="15" s="1"/>
  <c r="J212" i="15"/>
  <c r="J211" i="15"/>
  <c r="K211" i="15" s="1"/>
  <c r="M211" i="15" s="1"/>
  <c r="J210" i="15"/>
  <c r="J209" i="15"/>
  <c r="K209" i="15" s="1"/>
  <c r="M209" i="15" s="1"/>
  <c r="J208" i="15"/>
  <c r="J207" i="15"/>
  <c r="K207" i="15" s="1"/>
  <c r="M207" i="15" s="1"/>
  <c r="J206" i="15"/>
  <c r="J205" i="15"/>
  <c r="K205" i="15" s="1"/>
  <c r="M205" i="15" s="1"/>
  <c r="J204" i="15"/>
  <c r="J203" i="15"/>
  <c r="K203" i="15" s="1"/>
  <c r="M203" i="15" s="1"/>
  <c r="J202" i="15"/>
  <c r="L201" i="15"/>
  <c r="G201" i="15"/>
  <c r="E201" i="15"/>
  <c r="J200" i="15"/>
  <c r="K200" i="15" s="1"/>
  <c r="F200" i="15"/>
  <c r="J199" i="15"/>
  <c r="K199" i="15" s="1"/>
  <c r="F199" i="15"/>
  <c r="J198" i="15"/>
  <c r="K198" i="15" s="1"/>
  <c r="F198" i="15"/>
  <c r="J197" i="15"/>
  <c r="F197" i="15"/>
  <c r="J196" i="15"/>
  <c r="F196" i="15"/>
  <c r="J195" i="15"/>
  <c r="F195" i="15"/>
  <c r="J194" i="15"/>
  <c r="F194" i="15"/>
  <c r="J193" i="15"/>
  <c r="F193" i="15"/>
  <c r="J192" i="15"/>
  <c r="F192" i="15"/>
  <c r="J191" i="15"/>
  <c r="F191" i="15"/>
  <c r="J190" i="15"/>
  <c r="F190" i="15"/>
  <c r="J189" i="15"/>
  <c r="F189" i="15"/>
  <c r="J188" i="15"/>
  <c r="F188" i="15"/>
  <c r="J187" i="15"/>
  <c r="F187" i="15"/>
  <c r="J186" i="15"/>
  <c r="F186" i="15"/>
  <c r="J185" i="15"/>
  <c r="F185" i="15"/>
  <c r="J184" i="15"/>
  <c r="F184" i="15"/>
  <c r="J183" i="15"/>
  <c r="F183" i="15"/>
  <c r="L182" i="15"/>
  <c r="J182" i="15"/>
  <c r="I182" i="15"/>
  <c r="H182" i="15"/>
  <c r="G182" i="15"/>
  <c r="F182" i="15"/>
  <c r="E182" i="15"/>
  <c r="L154" i="15"/>
  <c r="I154" i="15"/>
  <c r="H154" i="15"/>
  <c r="G154" i="15"/>
  <c r="E154" i="15"/>
  <c r="J153" i="15"/>
  <c r="K153" i="15" s="1"/>
  <c r="F153" i="15"/>
  <c r="J152" i="15"/>
  <c r="K152" i="15" s="1"/>
  <c r="F152" i="15"/>
  <c r="J151" i="15"/>
  <c r="K151" i="15" s="1"/>
  <c r="F151" i="15"/>
  <c r="J150" i="15"/>
  <c r="K150" i="15" s="1"/>
  <c r="F150" i="15"/>
  <c r="J149" i="15"/>
  <c r="K149" i="15" s="1"/>
  <c r="F149" i="15"/>
  <c r="J148" i="15"/>
  <c r="K148" i="15" s="1"/>
  <c r="F148" i="15"/>
  <c r="J147" i="15"/>
  <c r="K147" i="15" s="1"/>
  <c r="F147" i="15"/>
  <c r="J146" i="15"/>
  <c r="K146" i="15" s="1"/>
  <c r="F146" i="15"/>
  <c r="J145" i="15"/>
  <c r="K145" i="15" s="1"/>
  <c r="F145" i="15"/>
  <c r="J144" i="15"/>
  <c r="K144" i="15" s="1"/>
  <c r="F144" i="15"/>
  <c r="J143" i="15"/>
  <c r="K143" i="15" s="1"/>
  <c r="F143" i="15"/>
  <c r="J142" i="15"/>
  <c r="K142" i="15" s="1"/>
  <c r="F142" i="15"/>
  <c r="J141" i="15"/>
  <c r="K141" i="15" s="1"/>
  <c r="F141" i="15"/>
  <c r="J140" i="15"/>
  <c r="K140" i="15" s="1"/>
  <c r="F140" i="15"/>
  <c r="J139" i="15"/>
  <c r="K139" i="15" s="1"/>
  <c r="F139" i="15"/>
  <c r="J138" i="15"/>
  <c r="K138" i="15" s="1"/>
  <c r="F138" i="15"/>
  <c r="J137" i="15"/>
  <c r="K137" i="15" s="1"/>
  <c r="F137" i="15"/>
  <c r="J136" i="15"/>
  <c r="K136" i="15" s="1"/>
  <c r="F136" i="15"/>
  <c r="J135" i="15"/>
  <c r="K135" i="15" s="1"/>
  <c r="F135" i="15"/>
  <c r="J134" i="15"/>
  <c r="K134" i="15" s="1"/>
  <c r="F134" i="15"/>
  <c r="J133" i="15"/>
  <c r="K133" i="15" s="1"/>
  <c r="F133" i="15"/>
  <c r="J132" i="15"/>
  <c r="K132" i="15" s="1"/>
  <c r="F132" i="15"/>
  <c r="J131" i="15"/>
  <c r="F131" i="15"/>
  <c r="L130" i="15"/>
  <c r="I130" i="15"/>
  <c r="H130" i="15"/>
  <c r="G130" i="15"/>
  <c r="F130" i="15"/>
  <c r="E130" i="15"/>
  <c r="J129" i="15"/>
  <c r="J128" i="15"/>
  <c r="K128" i="15" s="1"/>
  <c r="M128" i="15" s="1"/>
  <c r="J127" i="15"/>
  <c r="K127" i="15" s="1"/>
  <c r="M127" i="15" s="1"/>
  <c r="J126" i="15"/>
  <c r="K126" i="15" s="1"/>
  <c r="M126" i="15" s="1"/>
  <c r="J125" i="15"/>
  <c r="J124" i="15"/>
  <c r="K124" i="15" s="1"/>
  <c r="M124" i="15" s="1"/>
  <c r="J123" i="15"/>
  <c r="K123" i="15" s="1"/>
  <c r="M123" i="15" s="1"/>
  <c r="J122" i="15"/>
  <c r="L121" i="15"/>
  <c r="J121" i="15"/>
  <c r="I121" i="15"/>
  <c r="H121" i="15"/>
  <c r="G121" i="15"/>
  <c r="F121" i="15"/>
  <c r="E121" i="15"/>
  <c r="L100" i="15"/>
  <c r="J100" i="15"/>
  <c r="I100" i="15"/>
  <c r="H100" i="15"/>
  <c r="G100" i="15"/>
  <c r="F100" i="15"/>
  <c r="E100" i="15"/>
  <c r="L78" i="15"/>
  <c r="I78" i="15"/>
  <c r="H78" i="15"/>
  <c r="F78" i="15"/>
  <c r="E78" i="15"/>
  <c r="J77" i="15"/>
  <c r="K77" i="15" s="1"/>
  <c r="M77" i="15" s="1"/>
  <c r="J76" i="15"/>
  <c r="J75" i="15"/>
  <c r="K75" i="15" s="1"/>
  <c r="M75" i="15" s="1"/>
  <c r="J74" i="15"/>
  <c r="J73" i="15"/>
  <c r="K73" i="15" s="1"/>
  <c r="M73" i="15" s="1"/>
  <c r="J72" i="15"/>
  <c r="J71" i="15"/>
  <c r="K71" i="15" s="1"/>
  <c r="M71" i="15" s="1"/>
  <c r="J70" i="15"/>
  <c r="K70" i="15" s="1"/>
  <c r="M70" i="15" s="1"/>
  <c r="J69" i="15"/>
  <c r="K69" i="15" s="1"/>
  <c r="M69" i="15" s="1"/>
  <c r="J68" i="15"/>
  <c r="J67" i="15"/>
  <c r="K67" i="15" s="1"/>
  <c r="M67" i="15" s="1"/>
  <c r="J66" i="15"/>
  <c r="J65" i="15"/>
  <c r="J64" i="15"/>
  <c r="J63" i="15"/>
  <c r="K63" i="15" s="1"/>
  <c r="M63" i="15" s="1"/>
  <c r="J62" i="15"/>
  <c r="J61" i="15"/>
  <c r="J60" i="15"/>
  <c r="J59" i="15"/>
  <c r="K59" i="15" s="1"/>
  <c r="M59" i="15" s="1"/>
  <c r="J58" i="15"/>
  <c r="J57" i="15"/>
  <c r="J56" i="15"/>
  <c r="J55" i="15"/>
  <c r="K55" i="15" s="1"/>
  <c r="M55" i="15" s="1"/>
  <c r="J54" i="15"/>
  <c r="J53" i="15"/>
  <c r="J52" i="15"/>
  <c r="J51" i="15"/>
  <c r="K51" i="15" s="1"/>
  <c r="M51" i="15" s="1"/>
  <c r="J50" i="15"/>
  <c r="J49" i="15"/>
  <c r="J48" i="15"/>
  <c r="J47" i="15"/>
  <c r="K47" i="15" s="1"/>
  <c r="M47" i="15" s="1"/>
  <c r="L46" i="15"/>
  <c r="J46" i="15"/>
  <c r="I46" i="15"/>
  <c r="H46" i="15"/>
  <c r="G46" i="15"/>
  <c r="F46" i="15"/>
  <c r="E46" i="15"/>
  <c r="L24" i="15"/>
  <c r="I24" i="15"/>
  <c r="H24" i="15"/>
  <c r="G24" i="15"/>
  <c r="F24" i="15"/>
  <c r="E24" i="15"/>
  <c r="J23" i="15"/>
  <c r="K23" i="15" s="1"/>
  <c r="M23" i="15" s="1"/>
  <c r="J22" i="15"/>
  <c r="K22" i="15" s="1"/>
  <c r="M22" i="15" s="1"/>
  <c r="J21" i="15"/>
  <c r="K21" i="15" s="1"/>
  <c r="M21" i="15" s="1"/>
  <c r="J20" i="15"/>
  <c r="J19" i="15"/>
  <c r="K19" i="15" s="1"/>
  <c r="M19" i="15" s="1"/>
  <c r="J18" i="15"/>
  <c r="K18" i="15" s="1"/>
  <c r="M18" i="15" s="1"/>
  <c r="J17" i="15"/>
  <c r="K17" i="15" s="1"/>
  <c r="M17" i="15" s="1"/>
  <c r="J16" i="15"/>
  <c r="J15" i="15"/>
  <c r="K15" i="15" s="1"/>
  <c r="M15" i="15" s="1"/>
  <c r="J14" i="15"/>
  <c r="K14" i="15" s="1"/>
  <c r="M14" i="15" s="1"/>
  <c r="J13" i="15"/>
  <c r="K13" i="15" s="1"/>
  <c r="M13" i="15" s="1"/>
  <c r="J12" i="15"/>
  <c r="J11" i="15"/>
  <c r="K11" i="15" s="1"/>
  <c r="M11" i="15" s="1"/>
  <c r="J10" i="15"/>
  <c r="K10" i="15" s="1"/>
  <c r="M10" i="15" s="1"/>
  <c r="J9" i="15"/>
  <c r="K9" i="15" s="1"/>
  <c r="M9" i="15" s="1"/>
  <c r="J8" i="15"/>
  <c r="K7" i="15"/>
  <c r="M7" i="15" s="1"/>
  <c r="AA105" i="15" l="1"/>
  <c r="AA223" i="15"/>
  <c r="K46" i="15"/>
  <c r="M46" i="15" s="1"/>
  <c r="M133" i="15"/>
  <c r="M137" i="15"/>
  <c r="M141" i="15"/>
  <c r="M145" i="15"/>
  <c r="M149" i="15"/>
  <c r="M153" i="15"/>
  <c r="M200" i="15"/>
  <c r="M295" i="15"/>
  <c r="M387" i="15"/>
  <c r="M134" i="15"/>
  <c r="M138" i="15"/>
  <c r="M142" i="15"/>
  <c r="M146" i="15"/>
  <c r="M150" i="15"/>
  <c r="M241" i="15"/>
  <c r="M121" i="15"/>
  <c r="K121" i="15"/>
  <c r="K182" i="15"/>
  <c r="M182" i="15" s="1"/>
  <c r="J335" i="15"/>
  <c r="K335" i="15" s="1"/>
  <c r="M335" i="15" s="1"/>
  <c r="AA254" i="15"/>
  <c r="K100" i="15"/>
  <c r="M100" i="15" s="1"/>
  <c r="M135" i="15"/>
  <c r="M139" i="15"/>
  <c r="M143" i="15"/>
  <c r="M147" i="15"/>
  <c r="M151" i="15"/>
  <c r="M186" i="15"/>
  <c r="M190" i="15"/>
  <c r="M198" i="15"/>
  <c r="K241" i="15"/>
  <c r="M277" i="15"/>
  <c r="M307" i="15"/>
  <c r="M363" i="15"/>
  <c r="M132" i="15"/>
  <c r="M136" i="15"/>
  <c r="M140" i="15"/>
  <c r="M144" i="15"/>
  <c r="M148" i="15"/>
  <c r="M152" i="15"/>
  <c r="M199" i="15"/>
  <c r="Y122" i="15"/>
  <c r="AA122" i="15" s="1"/>
  <c r="F201" i="15"/>
  <c r="J201" i="15"/>
  <c r="J227" i="15"/>
  <c r="J130" i="15"/>
  <c r="F154" i="15"/>
  <c r="K8" i="15"/>
  <c r="M8" i="15" s="1"/>
  <c r="K12" i="15"/>
  <c r="M12" i="15" s="1"/>
  <c r="K16" i="15"/>
  <c r="M16" i="15" s="1"/>
  <c r="K20" i="15"/>
  <c r="M20" i="15" s="1"/>
  <c r="J78" i="15"/>
  <c r="K49" i="15"/>
  <c r="M49" i="15" s="1"/>
  <c r="K53" i="15"/>
  <c r="M53" i="15" s="1"/>
  <c r="K57" i="15"/>
  <c r="M57" i="15" s="1"/>
  <c r="K61" i="15"/>
  <c r="M61" i="15" s="1"/>
  <c r="K65" i="15"/>
  <c r="M65" i="15" s="1"/>
  <c r="K125" i="15"/>
  <c r="M125" i="15" s="1"/>
  <c r="K129" i="15"/>
  <c r="M129" i="15" s="1"/>
  <c r="J154" i="15"/>
  <c r="J24" i="15"/>
  <c r="K48" i="15"/>
  <c r="M48" i="15" s="1"/>
  <c r="K50" i="15"/>
  <c r="M50" i="15" s="1"/>
  <c r="K52" i="15"/>
  <c r="M52" i="15" s="1"/>
  <c r="K54" i="15"/>
  <c r="M54" i="15" s="1"/>
  <c r="K56" i="15"/>
  <c r="M56" i="15" s="1"/>
  <c r="K58" i="15"/>
  <c r="M58" i="15" s="1"/>
  <c r="K60" i="15"/>
  <c r="M60" i="15" s="1"/>
  <c r="K62" i="15"/>
  <c r="M62" i="15" s="1"/>
  <c r="K64" i="15"/>
  <c r="M64" i="15" s="1"/>
  <c r="K66" i="15"/>
  <c r="M66" i="15" s="1"/>
  <c r="K68" i="15"/>
  <c r="M68" i="15" s="1"/>
  <c r="K72" i="15"/>
  <c r="M72" i="15" s="1"/>
  <c r="K74" i="15"/>
  <c r="M74" i="15" s="1"/>
  <c r="K76" i="15"/>
  <c r="M76" i="15" s="1"/>
  <c r="K122" i="15"/>
  <c r="M122" i="15" s="1"/>
  <c r="K131" i="15"/>
  <c r="M131" i="15" s="1"/>
  <c r="K183" i="15"/>
  <c r="M183" i="15" s="1"/>
  <c r="K184" i="15"/>
  <c r="M184" i="15" s="1"/>
  <c r="K185" i="15"/>
  <c r="M185" i="15" s="1"/>
  <c r="K186" i="15"/>
  <c r="K187" i="15"/>
  <c r="M187" i="15" s="1"/>
  <c r="K188" i="15"/>
  <c r="M188" i="15" s="1"/>
  <c r="K189" i="15"/>
  <c r="M189" i="15" s="1"/>
  <c r="K190" i="15"/>
  <c r="K191" i="15"/>
  <c r="M191" i="15" s="1"/>
  <c r="K192" i="15"/>
  <c r="M192" i="15" s="1"/>
  <c r="K193" i="15"/>
  <c r="M193" i="15" s="1"/>
  <c r="K194" i="15"/>
  <c r="M194" i="15" s="1"/>
  <c r="K195" i="15"/>
  <c r="M195" i="15" s="1"/>
  <c r="K196" i="15"/>
  <c r="M196" i="15" s="1"/>
  <c r="K197" i="15"/>
  <c r="M197" i="15" s="1"/>
  <c r="K202" i="15"/>
  <c r="M202" i="15" s="1"/>
  <c r="K204" i="15"/>
  <c r="M204" i="15" s="1"/>
  <c r="K206" i="15"/>
  <c r="M206" i="15" s="1"/>
  <c r="K208" i="15"/>
  <c r="M208" i="15" s="1"/>
  <c r="K210" i="15"/>
  <c r="M210" i="15" s="1"/>
  <c r="K212" i="15"/>
  <c r="M212" i="15" s="1"/>
  <c r="K214" i="15"/>
  <c r="M214" i="15" s="1"/>
  <c r="K216" i="15"/>
  <c r="M216" i="15" s="1"/>
  <c r="K218" i="15"/>
  <c r="M218" i="15" s="1"/>
  <c r="K220" i="15"/>
  <c r="M220" i="15" s="1"/>
  <c r="K222" i="15"/>
  <c r="M222" i="15" s="1"/>
  <c r="K224" i="15"/>
  <c r="M224" i="15" s="1"/>
  <c r="K226" i="15"/>
  <c r="M226" i="15" s="1"/>
  <c r="K242" i="15"/>
  <c r="M242" i="15" s="1"/>
  <c r="K244" i="15"/>
  <c r="M244" i="15" s="1"/>
  <c r="K246" i="15"/>
  <c r="M246" i="15" s="1"/>
  <c r="K248" i="15"/>
  <c r="M248" i="15" s="1"/>
  <c r="K250" i="15"/>
  <c r="M250" i="15" s="1"/>
  <c r="K252" i="15"/>
  <c r="M252" i="15" s="1"/>
  <c r="K254" i="15"/>
  <c r="M254" i="15" s="1"/>
  <c r="K256" i="15"/>
  <c r="M256" i="15" s="1"/>
  <c r="K258" i="15"/>
  <c r="M258" i="15" s="1"/>
  <c r="J260" i="15"/>
  <c r="K154" i="15" l="1"/>
  <c r="M154" i="15" s="1"/>
  <c r="K130" i="15"/>
  <c r="M130" i="15" s="1"/>
  <c r="K78" i="15"/>
  <c r="M78" i="15" s="1"/>
  <c r="K24" i="15"/>
  <c r="M24" i="15" s="1"/>
  <c r="K260" i="15"/>
  <c r="M260" i="15" s="1"/>
  <c r="K201" i="15"/>
  <c r="M201" i="15" s="1"/>
  <c r="K227" i="15"/>
  <c r="M227" i="15" s="1"/>
  <c r="D38" i="13" l="1"/>
  <c r="D35" i="13"/>
  <c r="D34" i="13"/>
  <c r="D33" i="13"/>
  <c r="D32" i="13"/>
  <c r="D30" i="13"/>
  <c r="D27" i="13"/>
  <c r="D24" i="13"/>
  <c r="D20" i="13"/>
  <c r="D16" i="13"/>
  <c r="D14" i="13"/>
  <c r="D12" i="13"/>
  <c r="I42" i="13"/>
  <c r="K42" i="13" s="1"/>
  <c r="I41" i="13"/>
  <c r="K41" i="13" s="1"/>
  <c r="I40" i="13"/>
  <c r="K40" i="13" s="1"/>
  <c r="I39" i="13"/>
  <c r="K39" i="13" s="1"/>
  <c r="I38" i="13"/>
  <c r="K38" i="13" s="1"/>
  <c r="I35" i="13"/>
  <c r="I34" i="13"/>
  <c r="I32" i="13"/>
  <c r="K32" i="13" s="1"/>
  <c r="I30" i="13"/>
  <c r="I29" i="13"/>
  <c r="K29" i="13" s="1"/>
  <c r="I25" i="13"/>
  <c r="K25" i="13" s="1"/>
  <c r="I24" i="13"/>
  <c r="I23" i="13"/>
  <c r="K23" i="13" s="1"/>
  <c r="I22" i="13"/>
  <c r="K22" i="13" s="1"/>
  <c r="I20" i="13"/>
  <c r="I19" i="13"/>
  <c r="K19" i="13" s="1"/>
  <c r="I18" i="13"/>
  <c r="K18" i="13" s="1"/>
  <c r="I16" i="13"/>
  <c r="I13" i="13"/>
  <c r="K13" i="13" s="1"/>
  <c r="I10" i="13"/>
  <c r="K10" i="13" s="1"/>
  <c r="I9" i="13"/>
  <c r="K9" i="13" s="1"/>
  <c r="I7" i="13"/>
  <c r="K7" i="13" s="1"/>
  <c r="H37" i="13"/>
  <c r="I37" i="13" s="1"/>
  <c r="K37" i="13" s="1"/>
  <c r="H36" i="13"/>
  <c r="I36" i="13" s="1"/>
  <c r="K36" i="13" s="1"/>
  <c r="H33" i="13"/>
  <c r="I33" i="13" s="1"/>
  <c r="K33" i="13" s="1"/>
  <c r="H31" i="13"/>
  <c r="I31" i="13" s="1"/>
  <c r="K31" i="13" s="1"/>
  <c r="H28" i="13"/>
  <c r="I28" i="13" s="1"/>
  <c r="K28" i="13" s="1"/>
  <c r="H27" i="13"/>
  <c r="I27" i="13" s="1"/>
  <c r="H26" i="13"/>
  <c r="I26" i="13" s="1"/>
  <c r="K26" i="13" s="1"/>
  <c r="H21" i="13"/>
  <c r="I21" i="13" s="1"/>
  <c r="K21" i="13" s="1"/>
  <c r="H17" i="13"/>
  <c r="I17" i="13" s="1"/>
  <c r="K17" i="13" s="1"/>
  <c r="H15" i="13"/>
  <c r="I15" i="13" s="1"/>
  <c r="K15" i="13" s="1"/>
  <c r="H14" i="13"/>
  <c r="I14" i="13" s="1"/>
  <c r="H12" i="13"/>
  <c r="I12" i="13" s="1"/>
  <c r="K12" i="13" s="1"/>
  <c r="H11" i="13"/>
  <c r="I11" i="13" s="1"/>
  <c r="H8" i="13"/>
  <c r="H43" i="13" s="1"/>
  <c r="H6" i="13"/>
  <c r="I6" i="13" s="1"/>
  <c r="K6" i="13" s="1"/>
  <c r="K24" i="13" l="1"/>
  <c r="K34" i="13"/>
  <c r="K16" i="13"/>
  <c r="K35" i="13"/>
  <c r="K11" i="13"/>
  <c r="I8" i="13"/>
  <c r="K8" i="13" s="1"/>
  <c r="K14" i="13"/>
  <c r="K20" i="13"/>
  <c r="K27" i="13"/>
  <c r="K30" i="13"/>
  <c r="K43" i="13" l="1"/>
  <c r="I43" i="13"/>
  <c r="G43" i="13"/>
  <c r="I24" i="11"/>
  <c r="I19" i="11"/>
  <c r="I18" i="11"/>
  <c r="I16" i="11"/>
  <c r="I15" i="11"/>
  <c r="I14" i="11"/>
  <c r="G7" i="4"/>
  <c r="C9" i="4"/>
  <c r="E10" i="11"/>
  <c r="H46" i="11"/>
  <c r="I17" i="11"/>
  <c r="I25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27" i="11"/>
  <c r="I26" i="11"/>
  <c r="I23" i="11"/>
  <c r="I22" i="11"/>
  <c r="E41" i="11"/>
  <c r="E37" i="11"/>
  <c r="E25" i="11"/>
  <c r="E21" i="11"/>
  <c r="E19" i="11"/>
  <c r="E15" i="11"/>
  <c r="E12" i="11"/>
  <c r="G31" i="4"/>
  <c r="H31" i="4"/>
  <c r="F31" i="4"/>
  <c r="D31" i="4"/>
  <c r="C31" i="4"/>
  <c r="F20" i="4"/>
  <c r="E20" i="4"/>
  <c r="D20" i="4"/>
  <c r="C20" i="4"/>
  <c r="E46" i="11" l="1"/>
  <c r="G17" i="4"/>
  <c r="G15" i="4"/>
  <c r="F780" i="14"/>
  <c r="E780" i="14"/>
  <c r="D780" i="14"/>
  <c r="J43" i="13"/>
  <c r="F43" i="13"/>
  <c r="E43" i="13"/>
  <c r="C43" i="13"/>
  <c r="D43" i="13"/>
  <c r="N10" i="11"/>
  <c r="D42" i="12"/>
  <c r="G780" i="14" l="1"/>
  <c r="E42" i="12" l="1"/>
  <c r="C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10" i="11"/>
  <c r="Q46" i="11"/>
  <c r="P46" i="11"/>
  <c r="M46" i="11"/>
  <c r="L46" i="11"/>
  <c r="K46" i="11"/>
  <c r="I46" i="11"/>
  <c r="G46" i="11"/>
  <c r="G48" i="11" s="1"/>
  <c r="G50" i="11" s="1"/>
  <c r="D46" i="11"/>
  <c r="R45" i="11"/>
  <c r="O45" i="11"/>
  <c r="F45" i="11"/>
  <c r="R44" i="11"/>
  <c r="O44" i="11"/>
  <c r="F44" i="11"/>
  <c r="R43" i="11"/>
  <c r="O43" i="11"/>
  <c r="F43" i="11"/>
  <c r="R42" i="11"/>
  <c r="O42" i="11"/>
  <c r="F42" i="11"/>
  <c r="R41" i="11"/>
  <c r="N41" i="11"/>
  <c r="O41" i="11" s="1"/>
  <c r="F41" i="11"/>
  <c r="R40" i="11"/>
  <c r="N40" i="11"/>
  <c r="O40" i="11" s="1"/>
  <c r="F40" i="11"/>
  <c r="R39" i="11"/>
  <c r="O39" i="11"/>
  <c r="F39" i="11"/>
  <c r="R38" i="11"/>
  <c r="O38" i="11"/>
  <c r="F38" i="11"/>
  <c r="R37" i="11"/>
  <c r="N37" i="11"/>
  <c r="O37" i="11" s="1"/>
  <c r="F37" i="11"/>
  <c r="R36" i="11"/>
  <c r="O36" i="11"/>
  <c r="F36" i="11"/>
  <c r="R35" i="11"/>
  <c r="N35" i="11"/>
  <c r="O35" i="11" s="1"/>
  <c r="F35" i="11"/>
  <c r="R34" i="11"/>
  <c r="O34" i="11"/>
  <c r="F34" i="11"/>
  <c r="R33" i="11"/>
  <c r="O33" i="11"/>
  <c r="F33" i="11"/>
  <c r="R32" i="11"/>
  <c r="N32" i="11"/>
  <c r="O32" i="11" s="1"/>
  <c r="F32" i="11"/>
  <c r="R31" i="11"/>
  <c r="N31" i="11"/>
  <c r="O31" i="11" s="1"/>
  <c r="F31" i="11"/>
  <c r="R30" i="11"/>
  <c r="N30" i="11"/>
  <c r="O30" i="11" s="1"/>
  <c r="F30" i="11"/>
  <c r="R29" i="11"/>
  <c r="O29" i="11"/>
  <c r="F29" i="11"/>
  <c r="R28" i="11"/>
  <c r="O28" i="11"/>
  <c r="F28" i="11"/>
  <c r="R27" i="11"/>
  <c r="O27" i="11"/>
  <c r="F27" i="11"/>
  <c r="R26" i="11"/>
  <c r="O26" i="11"/>
  <c r="F26" i="11"/>
  <c r="R25" i="11"/>
  <c r="N25" i="11"/>
  <c r="O25" i="11" s="1"/>
  <c r="F25" i="11"/>
  <c r="R24" i="11"/>
  <c r="O24" i="11"/>
  <c r="F24" i="11"/>
  <c r="R23" i="11"/>
  <c r="O23" i="11"/>
  <c r="F23" i="11"/>
  <c r="R22" i="11"/>
  <c r="O22" i="11"/>
  <c r="F22" i="11"/>
  <c r="R21" i="11"/>
  <c r="N21" i="11"/>
  <c r="O21" i="11" s="1"/>
  <c r="F21" i="11"/>
  <c r="R20" i="11"/>
  <c r="O20" i="11"/>
  <c r="F20" i="11"/>
  <c r="R19" i="11"/>
  <c r="N19" i="11"/>
  <c r="O19" i="11" s="1"/>
  <c r="F19" i="11"/>
  <c r="R18" i="11"/>
  <c r="N18" i="11"/>
  <c r="O18" i="11" s="1"/>
  <c r="F18" i="11"/>
  <c r="R17" i="11"/>
  <c r="O17" i="11"/>
  <c r="F17" i="11"/>
  <c r="R16" i="11"/>
  <c r="N16" i="11"/>
  <c r="O16" i="11" s="1"/>
  <c r="F16" i="11"/>
  <c r="R15" i="11"/>
  <c r="N15" i="11"/>
  <c r="O15" i="11" s="1"/>
  <c r="F15" i="11"/>
  <c r="R14" i="11"/>
  <c r="O14" i="11"/>
  <c r="F14" i="11"/>
  <c r="R13" i="11"/>
  <c r="O13" i="11"/>
  <c r="F13" i="11"/>
  <c r="R12" i="11"/>
  <c r="N12" i="11"/>
  <c r="O12" i="11" s="1"/>
  <c r="F12" i="11"/>
  <c r="R11" i="11"/>
  <c r="O11" i="11"/>
  <c r="F11" i="11"/>
  <c r="R10" i="11"/>
  <c r="E26" i="4"/>
  <c r="E30" i="4"/>
  <c r="I30" i="4" s="1"/>
  <c r="I29" i="4"/>
  <c r="I28" i="4"/>
  <c r="E27" i="4"/>
  <c r="I27" i="4" s="1"/>
  <c r="G19" i="4"/>
  <c r="G18" i="4"/>
  <c r="G16" i="4"/>
  <c r="G14" i="4"/>
  <c r="G13" i="4"/>
  <c r="G12" i="4"/>
  <c r="G11" i="4"/>
  <c r="G10" i="4"/>
  <c r="G9" i="4"/>
  <c r="G8" i="4"/>
  <c r="G6" i="4"/>
  <c r="J13" i="11" l="1"/>
  <c r="T13" i="11" s="1"/>
  <c r="S13" i="11"/>
  <c r="S14" i="11"/>
  <c r="J14" i="11"/>
  <c r="T14" i="11" s="1"/>
  <c r="S22" i="11"/>
  <c r="J22" i="11"/>
  <c r="J27" i="11"/>
  <c r="T27" i="11" s="1"/>
  <c r="S27" i="11"/>
  <c r="S40" i="11"/>
  <c r="J40" i="11"/>
  <c r="J45" i="11"/>
  <c r="S45" i="11"/>
  <c r="J12" i="11"/>
  <c r="S12" i="11"/>
  <c r="J17" i="11"/>
  <c r="T17" i="11" s="1"/>
  <c r="S17" i="11"/>
  <c r="S30" i="11"/>
  <c r="J30" i="11"/>
  <c r="J35" i="11"/>
  <c r="S35" i="11"/>
  <c r="J43" i="11"/>
  <c r="T43" i="11" s="1"/>
  <c r="S43" i="11"/>
  <c r="J10" i="11"/>
  <c r="S10" i="11"/>
  <c r="J20" i="11"/>
  <c r="T20" i="11" s="1"/>
  <c r="S20" i="11"/>
  <c r="J25" i="11"/>
  <c r="T25" i="11" s="1"/>
  <c r="S25" i="11"/>
  <c r="J33" i="11"/>
  <c r="T33" i="11" s="1"/>
  <c r="S33" i="11"/>
  <c r="S38" i="11"/>
  <c r="J38" i="11"/>
  <c r="T38" i="11" s="1"/>
  <c r="S15" i="11"/>
  <c r="J15" i="11"/>
  <c r="S23" i="11"/>
  <c r="J23" i="11"/>
  <c r="T23" i="11" s="1"/>
  <c r="J28" i="11"/>
  <c r="T28" i="11" s="1"/>
  <c r="S28" i="11"/>
  <c r="J41" i="11"/>
  <c r="S41" i="11"/>
  <c r="E31" i="4"/>
  <c r="I26" i="4"/>
  <c r="I31" i="4" s="1"/>
  <c r="J18" i="11"/>
  <c r="T18" i="11" s="1"/>
  <c r="S18" i="11"/>
  <c r="S31" i="11"/>
  <c r="J31" i="11"/>
  <c r="T31" i="11" s="1"/>
  <c r="J36" i="11"/>
  <c r="T36" i="11" s="1"/>
  <c r="S36" i="11"/>
  <c r="J21" i="11"/>
  <c r="T21" i="11" s="1"/>
  <c r="S21" i="11"/>
  <c r="J26" i="11"/>
  <c r="T26" i="11" s="1"/>
  <c r="S26" i="11"/>
  <c r="S39" i="11"/>
  <c r="J39" i="11"/>
  <c r="J44" i="11"/>
  <c r="S44" i="11"/>
  <c r="J11" i="11"/>
  <c r="T11" i="11" s="1"/>
  <c r="S11" i="11"/>
  <c r="S16" i="11"/>
  <c r="J16" i="11"/>
  <c r="T16" i="11" s="1"/>
  <c r="S24" i="11"/>
  <c r="J24" i="11"/>
  <c r="T24" i="11" s="1"/>
  <c r="J29" i="11"/>
  <c r="T29" i="11" s="1"/>
  <c r="S29" i="11"/>
  <c r="J34" i="11"/>
  <c r="T34" i="11" s="1"/>
  <c r="S34" i="11"/>
  <c r="J42" i="11"/>
  <c r="T42" i="11" s="1"/>
  <c r="S42" i="11"/>
  <c r="G20" i="4"/>
  <c r="J19" i="11"/>
  <c r="T19" i="11" s="1"/>
  <c r="S19" i="11"/>
  <c r="S32" i="11"/>
  <c r="J32" i="11"/>
  <c r="T32" i="11" s="1"/>
  <c r="J37" i="11"/>
  <c r="T37" i="11" s="1"/>
  <c r="S37" i="11"/>
  <c r="H48" i="11"/>
  <c r="T22" i="11"/>
  <c r="T39" i="11"/>
  <c r="F42" i="12"/>
  <c r="T44" i="11"/>
  <c r="N46" i="11"/>
  <c r="R46" i="11"/>
  <c r="T35" i="11"/>
  <c r="T40" i="11"/>
  <c r="F46" i="11"/>
  <c r="J49" i="11" s="1"/>
  <c r="T12" i="11"/>
  <c r="T45" i="11"/>
  <c r="O10" i="11"/>
  <c r="O46" i="11" s="1"/>
  <c r="T15" i="11"/>
  <c r="T30" i="11"/>
  <c r="T41" i="11"/>
  <c r="F5" i="8"/>
  <c r="B1" i="8"/>
  <c r="C1" i="8"/>
  <c r="I50" i="11" l="1"/>
  <c r="S46" i="11"/>
  <c r="T10" i="11"/>
  <c r="T46" i="11" s="1"/>
  <c r="J46" i="11"/>
  <c r="G5" i="8"/>
  <c r="B5" i="8" s="1"/>
  <c r="B15" i="8" s="1"/>
  <c r="F10" i="8"/>
  <c r="F15" i="8"/>
  <c r="F14" i="8"/>
  <c r="F11" i="8"/>
  <c r="F17" i="8"/>
  <c r="F13" i="8"/>
  <c r="F16" i="8"/>
  <c r="F8" i="8"/>
  <c r="F9" i="8"/>
  <c r="F18" i="8"/>
  <c r="F19" i="8"/>
  <c r="F12" i="8"/>
  <c r="B17" i="8" l="1"/>
  <c r="B14" i="8"/>
  <c r="B13" i="8"/>
  <c r="B16" i="8"/>
  <c r="B9" i="8"/>
  <c r="B8" i="8"/>
  <c r="C5" i="8"/>
  <c r="B19" i="8"/>
  <c r="B10" i="8"/>
  <c r="B18" i="8"/>
  <c r="B11" i="8"/>
  <c r="B12" i="8"/>
  <c r="F6" i="8" l="1"/>
  <c r="B6" i="8"/>
</calcChain>
</file>

<file path=xl/sharedStrings.xml><?xml version="1.0" encoding="utf-8"?>
<sst xmlns="http://schemas.openxmlformats.org/spreadsheetml/2006/main" count="2739" uniqueCount="962">
  <si>
    <t>S/n</t>
  </si>
  <si>
    <t>No. of LGCs</t>
  </si>
  <si>
    <t>Gross Total</t>
  </si>
  <si>
    <t>External Debt</t>
  </si>
  <si>
    <t>Stabilization</t>
  </si>
  <si>
    <t>Development of Natural Resources</t>
  </si>
  <si>
    <t>FCT-Abuja</t>
  </si>
  <si>
    <t>Gross Statutory Allocation</t>
  </si>
  <si>
    <t>6=4+5</t>
  </si>
  <si>
    <t>10=6-(7+8+9)</t>
  </si>
  <si>
    <t>State</t>
  </si>
  <si>
    <t>Local Government Councils</t>
  </si>
  <si>
    <t>Value Added Tax</t>
  </si>
  <si>
    <t>Contractual Obligation (ISPO)</t>
  </si>
  <si>
    <t>Net Statutory Allocation</t>
  </si>
  <si>
    <t>Total Net Amount</t>
  </si>
  <si>
    <t>Total (States/LGCs)</t>
  </si>
  <si>
    <t>13% Derivation Fund</t>
  </si>
  <si>
    <t>FGN (CRF Account)</t>
  </si>
  <si>
    <t>Share of Derivation &amp; Ecology</t>
  </si>
  <si>
    <t>Beneficiaries</t>
  </si>
  <si>
    <t>Total Allocation</t>
  </si>
  <si>
    <t>FGN (see Table II)</t>
  </si>
  <si>
    <t>Table III</t>
  </si>
  <si>
    <t>Deductions</t>
  </si>
  <si>
    <t>VAT</t>
  </si>
  <si>
    <t>Total Gross Amount</t>
  </si>
  <si>
    <t>State (see Table III)</t>
  </si>
  <si>
    <t>LGCs (see Table IV)</t>
  </si>
  <si>
    <t>……………………………………………………………</t>
  </si>
  <si>
    <t>Abuja. Nigeria.</t>
  </si>
  <si>
    <t>13% Share of Derivation (Net)</t>
  </si>
  <si>
    <t>Cost of Collection - NCS</t>
  </si>
  <si>
    <t>S/NO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</si>
  <si>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</si>
  <si>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</si>
  <si>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</si>
  <si>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</si>
  <si>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</si>
  <si>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</si>
  <si>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</si>
  <si>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</si>
  <si>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</si>
  <si>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</si>
  <si>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</si>
  <si>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</si>
  <si>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</si>
  <si>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</si>
  <si>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</si>
  <si>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</si>
  <si>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</si>
  <si>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</si>
  <si>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</si>
  <si>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</si>
  <si>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</si>
  <si>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</si>
  <si>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</si>
  <si>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</si>
  <si>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</si>
  <si>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</si>
  <si>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</si>
  <si>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</si>
  <si>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</si>
  <si>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</si>
  <si>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</si>
  <si>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</si>
  <si>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</si>
  <si>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</si>
  <si>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</si>
  <si>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</si>
  <si>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</si>
  <si>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</si>
  <si>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</si>
  <si>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</si>
  <si>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</si>
  <si>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</si>
  <si>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</si>
  <si>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</si>
  <si>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</si>
  <si>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</si>
  <si>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</si>
  <si>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</si>
  <si>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</si>
  <si>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</si>
  <si>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</si>
  <si>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</si>
  <si>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</si>
  <si>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</si>
  <si>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</si>
  <si>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</si>
  <si>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</si>
  <si>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</si>
  <si>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</si>
  <si>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</si>
  <si>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</si>
  <si>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</si>
  <si>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</si>
  <si>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</si>
  <si>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</si>
  <si>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</si>
  <si>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</si>
  <si>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</si>
  <si>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</si>
  <si>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</si>
  <si>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</si>
  <si>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</si>
  <si>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</si>
  <si>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</si>
  <si>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</si>
  <si>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</si>
  <si>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</si>
  <si>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</si>
  <si>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</si>
  <si>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</si>
  <si>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</si>
  <si>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</si>
  <si>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</si>
  <si>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</si>
  <si>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</si>
  <si>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</si>
  <si>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</si>
  <si>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</si>
  <si>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</si>
  <si>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</si>
  <si>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</si>
  <si>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</si>
  <si>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</si>
  <si>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</si>
  <si>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</si>
  <si>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</si>
  <si>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</si>
  <si>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</si>
  <si>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</si>
  <si>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</si>
  <si>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</si>
  <si>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</si>
  <si>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</si>
  <si>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</si>
  <si>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</si>
  <si>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</si>
  <si>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</si>
  <si>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</si>
  <si>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</si>
  <si>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</si>
  <si>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</si>
  <si>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</si>
  <si>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</si>
  <si>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</si>
  <si>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</si>
  <si>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</si>
  <si>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</si>
  <si>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</si>
  <si>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</si>
  <si>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</si>
  <si>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</si>
  <si>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</si>
  <si>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</si>
  <si>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</si>
  <si>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</si>
  <si>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</si>
  <si>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</si>
  <si>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</si>
  <si>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</si>
  <si>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</si>
  <si>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</si>
  <si>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</si>
  <si>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</si>
  <si>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</si>
  <si>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</si>
  <si>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</si>
  <si>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</si>
  <si>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</si>
  <si>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</si>
  <si>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</si>
  <si>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</si>
  <si>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</si>
  <si>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</si>
  <si>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</si>
  <si>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</si>
  <si>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</si>
  <si>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</si>
  <si>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</si>
  <si>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</si>
  <si>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</si>
  <si>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</si>
  <si>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</si>
  <si>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</si>
  <si>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</si>
  <si>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</si>
  <si>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</si>
  <si>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</si>
  <si>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</si>
  <si>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</si>
  <si>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</si>
  <si>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</si>
  <si>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</si>
  <si>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</si>
  <si>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</si>
  <si>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</si>
  <si>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</si>
  <si>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</si>
  <si>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</si>
  <si>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</si>
  <si>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</si>
  <si>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</si>
  <si>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</si>
  <si>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</si>
  <si>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</si>
  <si>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</si>
  <si>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</si>
  <si>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</si>
  <si>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</si>
  <si>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</si>
  <si>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</si>
  <si>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</si>
  <si>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</si>
  <si>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</si>
  <si>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</si>
  <si>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</si>
  <si>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</si>
  <si>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</si>
  <si>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</si>
  <si>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</si>
  <si>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</si>
  <si>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</si>
  <si>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</si>
  <si>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</si>
  <si>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</si>
  <si>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</si>
  <si>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</si>
  <si>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</si>
  <si>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</si>
  <si>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</si>
  <si>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</si>
  <si>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</si>
  <si>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</si>
  <si>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</si>
  <si>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</si>
  <si>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</si>
  <si>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</si>
  <si>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</si>
  <si>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</si>
  <si>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</si>
  <si>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</si>
  <si>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</si>
  <si>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</si>
  <si>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</si>
  <si>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</si>
  <si>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</si>
  <si>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</si>
  <si>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</si>
  <si>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</si>
  <si>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</si>
  <si>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</si>
  <si>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</si>
  <si>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</si>
  <si>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</si>
  <si>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</si>
  <si>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</si>
  <si>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</si>
  <si>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</si>
  <si>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</si>
  <si>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</si>
  <si>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</si>
  <si>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</si>
  <si>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</si>
  <si>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</si>
  <si>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</si>
  <si>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</si>
  <si>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</si>
  <si>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</si>
  <si>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</si>
  <si>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</si>
  <si>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</si>
  <si>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</si>
  <si>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</si>
  <si>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</si>
  <si>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</si>
  <si>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</si>
  <si>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</si>
  <si>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</si>
  <si>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</si>
  <si>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</si>
  <si>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</si>
  <si>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</si>
  <si>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</si>
  <si>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</si>
  <si>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</si>
  <si>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</si>
  <si>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</si>
  <si>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</si>
  <si>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</si>
  <si>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</si>
  <si>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</si>
  <si>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</si>
  <si>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</si>
  <si>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</si>
  <si>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</si>
  <si>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</si>
  <si>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</si>
  <si>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</si>
  <si>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</si>
  <si>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</si>
  <si>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</si>
  <si>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</si>
  <si>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</si>
  <si>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</si>
  <si>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</si>
  <si>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</si>
  <si>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</si>
  <si>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</si>
  <si>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</si>
  <si>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</si>
  <si>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</si>
  <si>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</si>
  <si>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</si>
  <si>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</si>
  <si>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</si>
  <si>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</si>
  <si>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</si>
  <si>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</si>
  <si>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</si>
  <si>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</si>
  <si>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</si>
  <si>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</si>
  <si>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</si>
  <si>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</si>
  <si>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</si>
  <si>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</si>
  <si>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</si>
  <si>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</si>
  <si>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</si>
  <si>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</si>
  <si>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</si>
  <si>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</si>
  <si>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</si>
  <si>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</si>
  <si>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</si>
  <si>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</si>
  <si>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</si>
  <si>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</si>
  <si>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</si>
  <si>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</si>
  <si>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</si>
  <si>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</si>
  <si>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</si>
  <si>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</si>
  <si>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</si>
  <si>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</si>
  <si>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</si>
  <si>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</si>
  <si>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</si>
  <si>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</si>
  <si>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</si>
  <si>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</si>
  <si>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</si>
  <si>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</si>
  <si>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</si>
  <si>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</si>
  <si>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</si>
  <si>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</si>
  <si>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</si>
  <si>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</si>
  <si>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</si>
  <si>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</si>
  <si>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</si>
  <si>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</si>
  <si>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</si>
  <si>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</si>
  <si>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</si>
  <si>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</si>
  <si>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</si>
  <si>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</si>
  <si>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</si>
  <si>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</si>
  <si>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</si>
  <si>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</si>
  <si>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</si>
  <si>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</si>
  <si>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</si>
  <si>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</si>
  <si>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</si>
  <si>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</si>
  <si>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</si>
  <si>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</si>
  <si>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</si>
  <si>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</si>
  <si>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</si>
  <si>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</si>
  <si>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</si>
  <si>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</si>
  <si>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</si>
  <si>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</si>
  <si>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</si>
  <si>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</si>
  <si>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</si>
  <si>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</si>
  <si>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</si>
  <si>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</si>
  <si>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</si>
  <si>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</si>
  <si>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</si>
  <si>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</si>
  <si>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</si>
  <si>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</si>
  <si>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</si>
  <si>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</si>
  <si>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</si>
  <si>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</si>
  <si>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</si>
  <si>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</si>
  <si>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</si>
  <si>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</si>
  <si>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</si>
  <si>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</si>
  <si>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</si>
  <si>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</si>
  <si>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</si>
  <si>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</si>
  <si>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</si>
  <si>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</si>
  <si>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</si>
  <si>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</si>
  <si>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</si>
  <si>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</si>
  <si>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</si>
  <si>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</si>
  <si>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</si>
  <si>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</si>
  <si>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</si>
  <si>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</si>
  <si>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</si>
  <si>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</si>
  <si>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</si>
  <si>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</si>
  <si>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</si>
  <si>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</si>
  <si>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</si>
  <si>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</si>
  <si>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</si>
  <si>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</si>
  <si>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</si>
  <si>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</si>
  <si>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</si>
  <si>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</si>
  <si>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</si>
  <si>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</si>
  <si>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</si>
  <si>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</si>
  <si>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</si>
  <si>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</si>
  <si>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</si>
  <si>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</si>
  <si>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</si>
  <si>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</si>
  <si>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</si>
  <si>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</si>
  <si>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</si>
  <si>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</si>
  <si>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</si>
  <si>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</si>
  <si>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</si>
  <si>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</si>
  <si>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</si>
  <si>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</si>
  <si>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</si>
  <si>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</si>
  <si>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</si>
  <si>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</si>
  <si>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</si>
  <si>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</si>
  <si>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</si>
  <si>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</si>
  <si>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</si>
  <si>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</si>
  <si>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</si>
  <si>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</si>
  <si>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</si>
  <si>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</si>
  <si>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</si>
  <si>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</si>
  <si>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</si>
  <si>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</si>
  <si>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</si>
  <si>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</si>
  <si>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</si>
  <si>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</si>
  <si>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</si>
  <si>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</si>
  <si>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</si>
  <si>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</si>
  <si>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</si>
  <si>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</si>
  <si>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</si>
  <si>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</si>
  <si>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</si>
  <si>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</si>
  <si>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</si>
  <si>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</si>
  <si>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</si>
  <si>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</si>
  <si>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</si>
  <si>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</si>
  <si>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</si>
  <si>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</si>
  <si>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</si>
  <si>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</si>
  <si>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</si>
  <si>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</si>
  <si>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</si>
  <si>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</si>
  <si>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</si>
  <si>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</si>
  <si>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</si>
  <si>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</si>
  <si>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</si>
  <si>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</si>
  <si>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</si>
  <si>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</si>
  <si>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</si>
  <si>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</si>
  <si>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</si>
  <si>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</si>
  <si>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</si>
  <si>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</si>
  <si>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</si>
  <si>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</si>
  <si>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</si>
  <si>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</si>
  <si>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</si>
  <si>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</si>
  <si>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</si>
  <si>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</si>
  <si>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</si>
  <si>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</si>
  <si>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</si>
  <si>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</si>
  <si>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</si>
  <si>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</si>
  <si>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</si>
  <si>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</si>
  <si>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</si>
  <si>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</si>
  <si>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</si>
  <si>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</si>
  <si>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</si>
  <si>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</si>
  <si>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</si>
  <si>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</si>
  <si>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</si>
  <si>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</si>
  <si>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</si>
  <si>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</si>
  <si>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</si>
  <si>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</si>
  <si>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</si>
  <si>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</si>
  <si>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</si>
  <si>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</si>
  <si>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</si>
  <si>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</si>
  <si>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</si>
  <si>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</si>
  <si>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</si>
  <si>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</si>
  <si>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</si>
  <si>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</si>
  <si>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</si>
  <si>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</si>
  <si>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</si>
  <si>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</si>
  <si>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</si>
  <si>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</si>
  <si>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</si>
  <si>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</si>
  <si>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</si>
  <si>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</si>
  <si>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</si>
  <si>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</si>
  <si>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</si>
  <si>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</si>
  <si>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</si>
  <si>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</si>
  <si>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</si>
  <si>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</si>
  <si>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</si>
  <si>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</si>
  <si>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</si>
  <si>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</si>
  <si>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</si>
  <si>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</si>
  <si>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</si>
  <si>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</si>
  <si>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</si>
  <si>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</si>
  <si>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</si>
  <si>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</si>
  <si>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</si>
  <si>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</si>
  <si>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</si>
  <si>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</si>
  <si>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</si>
  <si>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</si>
  <si>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</si>
  <si>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</si>
  <si>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</si>
  <si>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</si>
  <si>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</si>
  <si>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</si>
  <si>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</si>
  <si>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</si>
  <si>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</si>
  <si>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</si>
  <si>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</si>
  <si>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</si>
  <si>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</si>
  <si>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</si>
  <si>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</si>
  <si>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</si>
  <si>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</si>
  <si>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</si>
  <si>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</si>
  <si>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</si>
  <si>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</si>
  <si>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</si>
  <si>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</si>
  <si>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</si>
  <si>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</si>
  <si>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</si>
  <si>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ODOGBOLU</t>
  </si>
  <si>
    <t>AKOKO NORTH EAST</t>
  </si>
  <si>
    <t>AKOKO NORTH WEST</t>
  </si>
  <si>
    <t>AKOKO SOUTH WEST</t>
  </si>
  <si>
    <t>AKURE NORTH</t>
  </si>
  <si>
    <t>AKURE SOUTH</t>
  </si>
  <si>
    <t>IDANRE</t>
  </si>
  <si>
    <t>IFEDORE</t>
  </si>
  <si>
    <t>ODIGBO</t>
  </si>
  <si>
    <t>ONDO EAST</t>
  </si>
  <si>
    <t>ONDO WEST</t>
  </si>
  <si>
    <t>OSE</t>
  </si>
  <si>
    <t>OWO</t>
  </si>
  <si>
    <t>ATAKUMOSA EAST</t>
  </si>
  <si>
    <t>ATAKUMOSA WEST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</si>
  <si>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</si>
  <si>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</si>
  <si>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</si>
  <si>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</si>
  <si>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</si>
  <si>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</si>
  <si>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</si>
  <si>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</si>
  <si>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</si>
  <si>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</si>
  <si>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</si>
  <si>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ILESHA WEST</t>
  </si>
  <si>
    <t>IREWOLE</t>
  </si>
  <si>
    <t>ISOKAN</t>
  </si>
  <si>
    <t>IWO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</si>
  <si>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</si>
  <si>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</si>
  <si>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</si>
  <si>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</si>
  <si>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</si>
  <si>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</si>
  <si>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</si>
  <si>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</si>
  <si>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</si>
  <si>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</si>
  <si>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</si>
  <si>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</si>
  <si>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</si>
  <si>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</si>
  <si>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</si>
  <si>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SAKI WEST</t>
  </si>
  <si>
    <t>IREPO</t>
  </si>
  <si>
    <t>ISEYIN</t>
  </si>
  <si>
    <t>ITESIWAJU</t>
  </si>
  <si>
    <t>IWAJOWA</t>
  </si>
  <si>
    <t>KAJOLA</t>
  </si>
  <si>
    <t>OGO-OLUWA</t>
  </si>
  <si>
    <t>OLUYOLE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</si>
  <si>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</si>
  <si>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</si>
  <si>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</si>
  <si>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</si>
  <si>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</si>
  <si>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</si>
  <si>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</si>
  <si>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</si>
  <si>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</si>
  <si>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</si>
  <si>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</si>
  <si>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</si>
  <si>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</si>
  <si>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</si>
  <si>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</si>
  <si>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</si>
  <si>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</si>
  <si>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</si>
  <si>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</si>
  <si>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</si>
  <si>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</si>
  <si>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</si>
  <si>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</si>
  <si>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</si>
  <si>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</si>
  <si>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</si>
  <si>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</si>
  <si>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</si>
  <si>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</si>
  <si>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</si>
  <si>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</si>
  <si>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</si>
  <si>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</si>
  <si>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</si>
  <si>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</si>
  <si>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</si>
  <si>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</si>
  <si>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</si>
  <si>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</si>
  <si>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</si>
  <si>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</si>
  <si>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</si>
  <si>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</si>
  <si>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</si>
  <si>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</si>
  <si>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</si>
  <si>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</si>
  <si>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</si>
  <si>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</si>
  <si>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</si>
  <si>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</si>
  <si>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</si>
  <si>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</si>
  <si>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</si>
  <si>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</si>
  <si>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</si>
  <si>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</si>
  <si>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</si>
  <si>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</si>
  <si>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</si>
  <si>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</si>
  <si>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</si>
  <si>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</si>
  <si>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</si>
  <si>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</si>
  <si>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</si>
  <si>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</si>
  <si>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</si>
  <si>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</si>
  <si>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</si>
  <si>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</si>
  <si>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</si>
  <si>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</si>
  <si>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</si>
  <si>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</si>
  <si>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</si>
  <si>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</si>
  <si>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</si>
  <si>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</si>
  <si>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</si>
  <si>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</si>
  <si>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</si>
  <si>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</si>
  <si>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</si>
  <si>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</si>
  <si>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</si>
  <si>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</si>
  <si>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</si>
  <si>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</si>
  <si>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</si>
  <si>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</si>
  <si>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</si>
  <si>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</si>
  <si>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</si>
  <si>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</si>
  <si>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</si>
  <si>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</si>
  <si>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</si>
  <si>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</si>
  <si>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</si>
  <si>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</si>
  <si>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</si>
  <si>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</si>
  <si>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</si>
  <si>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</si>
  <si>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</si>
  <si>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</si>
  <si>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</si>
  <si>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</si>
  <si>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</si>
  <si>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</si>
  <si>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</si>
  <si>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</si>
  <si>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</si>
  <si>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</si>
  <si>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</si>
  <si>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</si>
  <si>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</si>
  <si>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</si>
  <si>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</si>
  <si>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</si>
  <si>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</si>
  <si>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</si>
  <si>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</si>
  <si>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</si>
  <si>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</si>
  <si>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</si>
  <si>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</si>
  <si>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</si>
  <si>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</si>
  <si>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</si>
  <si>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</si>
  <si>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</si>
  <si>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</si>
  <si>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</si>
  <si>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</si>
  <si>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</si>
  <si>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</si>
  <si>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ABIA TOTAL</t>
  </si>
  <si>
    <t>ADAMAWA TOTAL</t>
  </si>
  <si>
    <t>AKWA IBOM TOTAL</t>
  </si>
  <si>
    <t>ANAMBRA TOTAL</t>
  </si>
  <si>
    <t>BAUCHI TOTAL</t>
  </si>
  <si>
    <t>BAYELSA TOTAL</t>
  </si>
  <si>
    <t>BENUE TOTAL</t>
  </si>
  <si>
    <t>BORNO TOTAL</t>
  </si>
  <si>
    <t>CROSS RIVER TOTAL</t>
  </si>
  <si>
    <t>DELTA TOTAL</t>
  </si>
  <si>
    <t>EBONYI TOTAL</t>
  </si>
  <si>
    <t>EDO TOTAL</t>
  </si>
  <si>
    <t>EKITI TOTAL</t>
  </si>
  <si>
    <t>ENUGU TOTAL</t>
  </si>
  <si>
    <t>GOMBE TOTAL</t>
  </si>
  <si>
    <t>IMO TOTAL</t>
  </si>
  <si>
    <t>JIGAWA TOTAL</t>
  </si>
  <si>
    <t>KADUNA TOTAL</t>
  </si>
  <si>
    <t>KATSINA TOTAL</t>
  </si>
  <si>
    <t>IBARAPA CENTRAL</t>
  </si>
  <si>
    <t>FIRS Refund</t>
  </si>
  <si>
    <t>North East Development Commission</t>
  </si>
  <si>
    <t>13% Derivation Refund to Oil Producing States</t>
  </si>
  <si>
    <t xml:space="preserve">AFIKPO SOUTH </t>
  </si>
  <si>
    <t>BILLIRI</t>
  </si>
  <si>
    <t>KAJURU</t>
  </si>
  <si>
    <t>NASARAWA EGGON</t>
  </si>
  <si>
    <t>IJEBU NORTH EAST</t>
  </si>
  <si>
    <t>ODEDAH</t>
  </si>
  <si>
    <t>OGUN WATERSIDE</t>
  </si>
  <si>
    <t>SHAGAMU</t>
  </si>
  <si>
    <t>AKOKO SOUTH EAST</t>
  </si>
  <si>
    <t>OKITIPUPA</t>
  </si>
  <si>
    <t>ILAJE</t>
  </si>
  <si>
    <t>ESE-EDO</t>
  </si>
  <si>
    <t>ILE-OLUJI-OKEIGBO</t>
  </si>
  <si>
    <t>IRELE</t>
  </si>
  <si>
    <t>AIYEDADE</t>
  </si>
  <si>
    <t>AIYEDIRE</t>
  </si>
  <si>
    <t>BOLUWADURO</t>
  </si>
  <si>
    <t>ILESHA EAST</t>
  </si>
  <si>
    <t>OBOKUN</t>
  </si>
  <si>
    <t>ODO-OTIN</t>
  </si>
  <si>
    <t>ATISBO</t>
  </si>
  <si>
    <t>IDO</t>
  </si>
  <si>
    <t>IFELOJU</t>
  </si>
  <si>
    <t>OLORUNSOGO</t>
  </si>
  <si>
    <t>LAGELU</t>
  </si>
  <si>
    <t>OGBOMOSHO NORTH</t>
  </si>
  <si>
    <t>OGBOMOSHO SOUTH</t>
  </si>
  <si>
    <t>ONA-ARA</t>
  </si>
  <si>
    <t>OYO EAST</t>
  </si>
  <si>
    <t>DANGE-SHUNI</t>
  </si>
  <si>
    <t>Office of the Accountant General of the Federation</t>
  </si>
  <si>
    <t xml:space="preserve">  Federation Account Department</t>
  </si>
  <si>
    <t>Statutory</t>
  </si>
  <si>
    <t>Total</t>
  </si>
  <si>
    <t>₦</t>
  </si>
  <si>
    <t xml:space="preserve"> Cost of Collections - FIRS</t>
  </si>
  <si>
    <t xml:space="preserve"> Cost of Collections - DPR</t>
  </si>
  <si>
    <t>FIRS Refund on Cost of Collection</t>
  </si>
  <si>
    <t>13% Refunds on Subsidy, Priority Projects and Police Trust Fund January 2022</t>
  </si>
  <si>
    <t>TOTAL</t>
  </si>
  <si>
    <t>4=2-3</t>
  </si>
  <si>
    <t>Less Deduction</t>
  </si>
  <si>
    <r>
      <t xml:space="preserve">Source: </t>
    </r>
    <r>
      <rPr>
        <b/>
        <sz val="16"/>
        <rFont val="Times New Roman"/>
        <family val="1"/>
      </rPr>
      <t>Office of the Accountant-General of the Federation</t>
    </r>
  </si>
  <si>
    <r>
      <t xml:space="preserve">The above information is also available on the Federal Ministry of Finance website </t>
    </r>
    <r>
      <rPr>
        <b/>
        <u/>
        <sz val="16"/>
        <rFont val="Times New Roman"/>
        <family val="1"/>
      </rPr>
      <t>www.fmf.gov.ng</t>
    </r>
    <r>
      <rPr>
        <b/>
        <sz val="16"/>
        <rFont val="Times New Roman"/>
        <family val="1"/>
      </rPr>
      <t xml:space="preserve"> and Office of Accountant-General of the Federation website </t>
    </r>
    <r>
      <rPr>
        <b/>
        <u/>
        <sz val="16"/>
        <rFont val="Times New Roman"/>
        <family val="1"/>
      </rPr>
      <t>www.oagf.gov.ng</t>
    </r>
    <r>
      <rPr>
        <b/>
        <sz val="16"/>
        <rFont val="Times New Roman"/>
        <family val="1"/>
      </rPr>
      <t xml:space="preserve">.  In addition, you would find on these websites details of the Capital and Recurrent allocations to all arms of Government including Federal Ministries and Agencies.  The Budget Office website </t>
    </r>
    <r>
      <rPr>
        <b/>
        <u/>
        <sz val="16"/>
        <rFont val="Times New Roman"/>
        <family val="1"/>
      </rPr>
      <t>www.budgetoffice.gov.ng</t>
    </r>
    <r>
      <rPr>
        <b/>
        <sz val="16"/>
        <rFont val="Times New Roman"/>
        <family val="1"/>
      </rPr>
      <t xml:space="preserve"> also contains information about the Budget.</t>
    </r>
  </si>
  <si>
    <t>Hon. Minister of State for Finance, Budget and National Planning</t>
  </si>
  <si>
    <t>Summary of Gross Revenue Allocation by Federation Account Allocation Committee for the Month of February, 2022 Shared in March, 2022</t>
  </si>
  <si>
    <t xml:space="preserve"> </t>
  </si>
  <si>
    <t>Distribution of ₦80 Billion from Non-Oil Excess Account</t>
  </si>
  <si>
    <t>NCS Refund</t>
  </si>
  <si>
    <t>Excess Bank Charges</t>
  </si>
  <si>
    <t>Distribution of Revenue Allocation to FGN by Federation Account Allocation Committee for the Month of February, 2022 Shared in March, 2022</t>
  </si>
  <si>
    <t>Office  of the Accountant General of the Federation</t>
  </si>
  <si>
    <t>Federation Account Department</t>
  </si>
  <si>
    <t>19=6+11+12+13</t>
  </si>
  <si>
    <t>20=10+11+12+13+18</t>
  </si>
  <si>
    <t>Statutory Allocation</t>
  </si>
  <si>
    <t>TOTAL Share of Ecology</t>
  </si>
  <si>
    <t>Transfer of 50% Share of Ecology to NDDC/HYPPADEC</t>
  </si>
  <si>
    <t>Net Share of Ecology</t>
  </si>
  <si>
    <t>VAT Deduction</t>
  </si>
  <si>
    <t>Net VAT Allocation</t>
  </si>
  <si>
    <t xml:space="preserve">Other Deductions   </t>
  </si>
  <si>
    <t>Distribution of Revenue Allocation to State Governments by Federation Account Allocation Committee for the month of February,  2022 shared in March, 2022</t>
  </si>
  <si>
    <t>Office of the Accountant-General of the Federation</t>
  </si>
  <si>
    <t>S/N</t>
  </si>
  <si>
    <t>States</t>
  </si>
  <si>
    <r>
      <t xml:space="preserve">Details of Distribution of Ecology Revenue Allocation to States by Federation Account Allocation Committee for the month of </t>
    </r>
    <r>
      <rPr>
        <sz val="14"/>
        <rFont val="Times New Roman"/>
        <family val="1"/>
      </rPr>
      <t xml:space="preserve"> </t>
    </r>
    <r>
      <rPr>
        <b/>
        <sz val="14"/>
        <rFont val="Times New Roman"/>
        <family val="1"/>
      </rPr>
      <t xml:space="preserve"> February, 2022 Shared in March, 2022</t>
    </r>
  </si>
  <si>
    <t>Summary of Distribution of Revenue Allocation to Local Government Councils by Federation Account Allocation Committee for the month of February, 2022 Shared in March, 2022</t>
  </si>
  <si>
    <t>Deduction</t>
  </si>
  <si>
    <t>Total Ecology Fund</t>
  </si>
  <si>
    <t>STATE</t>
  </si>
  <si>
    <t>LOCAL GOVERNMENTS</t>
  </si>
  <si>
    <t>STATUTORY REVENUE</t>
  </si>
  <si>
    <t>Details of Distribution of Ecology Revenue Allocation to Individuals LGCS by Federation Account Allocation Committee for the month of  February, 2022 Shared in March, 2022</t>
  </si>
  <si>
    <t>13% Refunds on Subsidy, Priority Projects &amp; Police Trust Fund 1999 - 2021</t>
  </si>
  <si>
    <t>Transfer of 50% to NDDC/HYPPADEC</t>
  </si>
  <si>
    <t>Net Total Ecology Fund</t>
  </si>
  <si>
    <t xml:space="preserve"> Distribution  of Revenue Allocation to Local Government Councils by Federation Account Allocation Committee for the Month of February,  2022 shared in March, 2022</t>
  </si>
  <si>
    <t>Total Ecological Funds</t>
  </si>
  <si>
    <t>Adamawa</t>
  </si>
  <si>
    <t xml:space="preserve">AkWA IBOM </t>
  </si>
  <si>
    <t xml:space="preserve">ANAMBRA </t>
  </si>
  <si>
    <t xml:space="preserve">BAUCHI </t>
  </si>
  <si>
    <t xml:space="preserve">BAYELSA </t>
  </si>
  <si>
    <t xml:space="preserve">BENUE </t>
  </si>
  <si>
    <t xml:space="preserve">BORNO </t>
  </si>
  <si>
    <t xml:space="preserve">CROSS RIVER </t>
  </si>
  <si>
    <t xml:space="preserve">DELTA </t>
  </si>
  <si>
    <t xml:space="preserve">EBONYI </t>
  </si>
  <si>
    <t xml:space="preserve">EKITI </t>
  </si>
  <si>
    <t xml:space="preserve">GOMBE </t>
  </si>
  <si>
    <t xml:space="preserve">IMO </t>
  </si>
  <si>
    <t xml:space="preserve">JIGAWA </t>
  </si>
  <si>
    <t xml:space="preserve">kADUNA </t>
  </si>
  <si>
    <t>SUB Total</t>
  </si>
  <si>
    <t>Grand Total</t>
  </si>
  <si>
    <t>SUBTOTAL</t>
  </si>
  <si>
    <t>NET STATUTORY====&gt;&gt;</t>
  </si>
  <si>
    <t>FORPUBLGCEXPORTmk</t>
  </si>
  <si>
    <t>LGCDEDUCTIONDATAFORPUBLGC</t>
  </si>
  <si>
    <t>KEBBI TOTAL</t>
  </si>
  <si>
    <t>KOGI TOTAL</t>
  </si>
  <si>
    <t>KWARA TOTAL</t>
  </si>
  <si>
    <t>LAGOS TOTAL</t>
  </si>
  <si>
    <t>NASSARAWA TOTAL</t>
  </si>
  <si>
    <t>NIGER TOTAL</t>
  </si>
  <si>
    <t>OGUN TOTAL</t>
  </si>
  <si>
    <t>ONDO TOTAL</t>
  </si>
  <si>
    <t>OSUN TOTAL</t>
  </si>
  <si>
    <t>OYO TOTAL</t>
  </si>
  <si>
    <t>PLATEAU TOTAL</t>
  </si>
  <si>
    <t>RIVERS TOTAL</t>
  </si>
  <si>
    <t>SOKOTO TOTAL</t>
  </si>
  <si>
    <t>TARABA TOTAL</t>
  </si>
  <si>
    <t>ZAMFARA TOTAL</t>
  </si>
  <si>
    <t>FCT-ABUJA TOTAL</t>
  </si>
  <si>
    <t>SRA ECO</t>
  </si>
  <si>
    <t>Net Eco</t>
  </si>
  <si>
    <t>Mrs. (Dr) Zainab S. Ahmed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</si>
</sst>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 &quot;#,##0.00;\-&quot; &quot;#,##0.00"/>
    <numFmt numFmtId="165" formatCode="_-* #,##0.00_-;\-* #,##0.00_-;_-* &quot;-&quot;??_-;_-@_-"/>
    <numFmt numFmtId="166" formatCode="#,##0.0000_ ;\-#,##0.0000\ "/>
  </numFmts>
  <fonts count="3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b/>
      <sz val="18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b/>
      <sz val="22"/>
      <name val="Times New Roman"/>
      <family val="1"/>
    </font>
    <font>
      <b/>
      <u/>
      <sz val="16"/>
      <name val="Times New Roman"/>
      <family val="1"/>
    </font>
    <font>
      <sz val="18"/>
      <name val="Times New Roman"/>
      <family val="1"/>
    </font>
    <font>
      <sz val="10"/>
      <name val="Times New Roman"/>
      <family val="1"/>
    </font>
    <font>
      <b/>
      <sz val="20"/>
      <name val="Times New Roman"/>
      <family val="1"/>
    </font>
    <font>
      <sz val="14"/>
      <name val="Times New Roman"/>
      <family val="1"/>
    </font>
    <font>
      <b/>
      <u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0"/>
      <color indexed="8"/>
      <name val="Arial"/>
      <family val="2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u val="singleAccounting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24" fillId="0" borderId="0"/>
    <xf numFmtId="0" fontId="24" fillId="0" borderId="0"/>
    <xf numFmtId="0" fontId="24" fillId="0" borderId="0"/>
    <xf numFmtId="0" fontId="24" fillId="0" borderId="0"/>
  </cellStyleXfs>
  <cellXfs count="192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43" fontId="0" fillId="0" borderId="1" xfId="1" applyFont="1" applyBorder="1"/>
    <xf numFmtId="43" fontId="0" fillId="0" borderId="1" xfId="0" applyNumberFormat="1" applyBorder="1"/>
    <xf numFmtId="43" fontId="2" fillId="0" borderId="1" xfId="0" applyNumberFormat="1" applyFont="1" applyBorder="1"/>
    <xf numFmtId="43" fontId="2" fillId="0" borderId="4" xfId="1" applyFont="1" applyBorder="1"/>
    <xf numFmtId="0" fontId="0" fillId="2" borderId="0" xfId="0" applyFill="1"/>
    <xf numFmtId="1" fontId="0" fillId="0" borderId="1" xfId="0" applyNumberFormat="1" applyBorder="1"/>
    <xf numFmtId="0" fontId="2" fillId="0" borderId="1" xfId="0" applyFont="1" applyBorder="1"/>
    <xf numFmtId="43" fontId="2" fillId="0" borderId="1" xfId="1" applyFont="1" applyBorder="1"/>
    <xf numFmtId="0" fontId="0" fillId="0" borderId="3" xfId="0" applyBorder="1"/>
    <xf numFmtId="0" fontId="0" fillId="0" borderId="6" xfId="0" applyBorder="1"/>
    <xf numFmtId="43" fontId="2" fillId="0" borderId="3" xfId="1" applyFont="1" applyBorder="1"/>
    <xf numFmtId="43" fontId="0" fillId="0" borderId="0" xfId="0" applyNumberFormat="1"/>
    <xf numFmtId="165" fontId="0" fillId="0" borderId="0" xfId="0" applyNumberFormat="1"/>
    <xf numFmtId="0" fontId="2" fillId="2" borderId="0" xfId="0" applyFont="1" applyFill="1"/>
    <xf numFmtId="43" fontId="0" fillId="0" borderId="0" xfId="1" applyFont="1"/>
    <xf numFmtId="0" fontId="0" fillId="3" borderId="0" xfId="0" applyFill="1" applyProtection="1">
      <protection locked="0"/>
    </xf>
    <xf numFmtId="17" fontId="0" fillId="0" borderId="0" xfId="0" applyNumberFormat="1"/>
    <xf numFmtId="17" fontId="5" fillId="3" borderId="0" xfId="0" applyNumberFormat="1" applyFont="1" applyFill="1" applyAlignment="1"/>
    <xf numFmtId="2" fontId="0" fillId="0" borderId="0" xfId="0" applyNumberFormat="1"/>
    <xf numFmtId="0" fontId="11" fillId="0" borderId="0" xfId="0" applyFont="1"/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10" fillId="0" borderId="3" xfId="0" applyFont="1" applyBorder="1" applyAlignment="1">
      <alignment wrapText="1"/>
    </xf>
    <xf numFmtId="0" fontId="10" fillId="0" borderId="6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0" borderId="1" xfId="0" quotePrefix="1" applyFont="1" applyBorder="1" applyAlignment="1">
      <alignment horizontal="center"/>
    </xf>
    <xf numFmtId="43" fontId="10" fillId="0" borderId="0" xfId="1" quotePrefix="1" applyFont="1" applyBorder="1" applyAlignment="1">
      <alignment horizontal="center"/>
    </xf>
    <xf numFmtId="0" fontId="11" fillId="0" borderId="1" xfId="0" applyFont="1" applyBorder="1"/>
    <xf numFmtId="43" fontId="12" fillId="0" borderId="1" xfId="1" applyFont="1" applyBorder="1" applyAlignment="1"/>
    <xf numFmtId="43" fontId="12" fillId="0" borderId="5" xfId="1" applyFont="1" applyBorder="1" applyAlignment="1"/>
    <xf numFmtId="43" fontId="11" fillId="0" borderId="0" xfId="1" applyFont="1"/>
    <xf numFmtId="0" fontId="11" fillId="0" borderId="1" xfId="0" applyFont="1" applyBorder="1" applyAlignment="1">
      <alignment wrapText="1"/>
    </xf>
    <xf numFmtId="43" fontId="12" fillId="0" borderId="1" xfId="1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43" fontId="12" fillId="0" borderId="0" xfId="1" applyFont="1" applyBorder="1" applyAlignment="1">
      <alignment horizontal="center"/>
    </xf>
    <xf numFmtId="0" fontId="11" fillId="0" borderId="0" xfId="0" applyFont="1" applyBorder="1"/>
    <xf numFmtId="0" fontId="12" fillId="0" borderId="0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43" fontId="11" fillId="0" borderId="6" xfId="1" applyFont="1" applyBorder="1"/>
    <xf numFmtId="43" fontId="11" fillId="0" borderId="1" xfId="1" applyFont="1" applyBorder="1"/>
    <xf numFmtId="0" fontId="12" fillId="0" borderId="5" xfId="0" applyFont="1" applyBorder="1" applyAlignment="1">
      <alignment horizontal="center"/>
    </xf>
    <xf numFmtId="43" fontId="12" fillId="0" borderId="7" xfId="1" applyFont="1" applyBorder="1"/>
    <xf numFmtId="43" fontId="11" fillId="0" borderId="0" xfId="0" applyNumberFormat="1" applyFont="1"/>
    <xf numFmtId="0" fontId="11" fillId="4" borderId="0" xfId="0" applyFont="1" applyFill="1"/>
    <xf numFmtId="165" fontId="11" fillId="0" borderId="0" xfId="0" applyNumberFormat="1" applyFont="1"/>
    <xf numFmtId="0" fontId="12" fillId="0" borderId="0" xfId="0" applyFont="1"/>
    <xf numFmtId="43" fontId="12" fillId="0" borderId="0" xfId="1" applyFont="1"/>
    <xf numFmtId="0" fontId="16" fillId="0" borderId="0" xfId="0" applyFont="1"/>
    <xf numFmtId="0" fontId="18" fillId="0" borderId="0" xfId="0" applyFont="1"/>
    <xf numFmtId="0" fontId="16" fillId="0" borderId="0" xfId="0" applyFont="1" applyBorder="1"/>
    <xf numFmtId="0" fontId="20" fillId="0" borderId="1" xfId="0" applyFont="1" applyBorder="1" applyAlignment="1">
      <alignment horizontal="center"/>
    </xf>
    <xf numFmtId="0" fontId="21" fillId="0" borderId="1" xfId="0" applyFont="1" applyBorder="1"/>
    <xf numFmtId="0" fontId="20" fillId="0" borderId="1" xfId="0" applyFont="1" applyBorder="1" applyAlignment="1">
      <alignment horizontal="center" wrapText="1"/>
    </xf>
    <xf numFmtId="0" fontId="20" fillId="0" borderId="1" xfId="0" quotePrefix="1" applyFont="1" applyBorder="1" applyAlignment="1">
      <alignment horizontal="center"/>
    </xf>
    <xf numFmtId="39" fontId="21" fillId="0" borderId="1" xfId="0" applyNumberFormat="1" applyFont="1" applyBorder="1"/>
    <xf numFmtId="37" fontId="21" fillId="0" borderId="1" xfId="0" applyNumberFormat="1" applyFont="1" applyBorder="1" applyAlignment="1">
      <alignment horizontal="center"/>
    </xf>
    <xf numFmtId="43" fontId="21" fillId="0" borderId="1" xfId="1" applyFont="1" applyBorder="1"/>
    <xf numFmtId="43" fontId="21" fillId="0" borderId="1" xfId="0" applyNumberFormat="1" applyFont="1" applyBorder="1"/>
    <xf numFmtId="43" fontId="20" fillId="0" borderId="2" xfId="0" applyNumberFormat="1" applyFont="1" applyBorder="1"/>
    <xf numFmtId="43" fontId="21" fillId="0" borderId="2" xfId="1" applyFont="1" applyBorder="1"/>
    <xf numFmtId="165" fontId="16" fillId="0" borderId="0" xfId="0" applyNumberFormat="1" applyFont="1"/>
    <xf numFmtId="0" fontId="21" fillId="0" borderId="1" xfId="0" applyFont="1" applyBorder="1" applyAlignment="1">
      <alignment horizontal="center"/>
    </xf>
    <xf numFmtId="43" fontId="20" fillId="0" borderId="4" xfId="1" applyFont="1" applyBorder="1"/>
    <xf numFmtId="0" fontId="16" fillId="4" borderId="0" xfId="0" applyFont="1" applyFill="1" applyAlignment="1">
      <alignment horizontal="right"/>
    </xf>
    <xf numFmtId="0" fontId="16" fillId="4" borderId="0" xfId="0" applyFont="1" applyFill="1"/>
    <xf numFmtId="43" fontId="16" fillId="4" borderId="0" xfId="0" applyNumberFormat="1" applyFont="1" applyFill="1"/>
    <xf numFmtId="165" fontId="16" fillId="4" borderId="0" xfId="0" applyNumberFormat="1" applyFont="1" applyFill="1"/>
    <xf numFmtId="43" fontId="22" fillId="4" borderId="8" xfId="1" applyFont="1" applyFill="1" applyBorder="1"/>
    <xf numFmtId="43" fontId="22" fillId="4" borderId="0" xfId="1" applyFont="1" applyFill="1" applyBorder="1"/>
    <xf numFmtId="165" fontId="16" fillId="4" borderId="0" xfId="0" applyNumberFormat="1" applyFont="1" applyFill="1" applyAlignment="1"/>
    <xf numFmtId="43" fontId="16" fillId="0" borderId="0" xfId="0" applyNumberFormat="1" applyFont="1"/>
    <xf numFmtId="0" fontId="22" fillId="0" borderId="0" xfId="0" applyFont="1"/>
    <xf numFmtId="43" fontId="16" fillId="0" borderId="0" xfId="1" applyFont="1"/>
    <xf numFmtId="0" fontId="11" fillId="0" borderId="0" xfId="0" applyFont="1" applyFill="1" applyBorder="1"/>
    <xf numFmtId="0" fontId="23" fillId="0" borderId="1" xfId="0" applyFont="1" applyBorder="1" applyAlignment="1">
      <alignment horizontal="center"/>
    </xf>
    <xf numFmtId="43" fontId="23" fillId="0" borderId="1" xfId="1" applyFont="1" applyBorder="1" applyAlignment="1">
      <alignment horizontal="center" wrapText="1"/>
    </xf>
    <xf numFmtId="0" fontId="20" fillId="0" borderId="3" xfId="0" applyFont="1" applyBorder="1" applyAlignment="1">
      <alignment wrapText="1"/>
    </xf>
    <xf numFmtId="0" fontId="26" fillId="5" borderId="1" xfId="4" applyFont="1" applyFill="1" applyBorder="1" applyAlignment="1">
      <alignment horizontal="center"/>
    </xf>
    <xf numFmtId="0" fontId="26" fillId="0" borderId="1" xfId="4" applyFont="1" applyFill="1" applyBorder="1" applyAlignment="1">
      <alignment horizontal="right" wrapText="1"/>
    </xf>
    <xf numFmtId="0" fontId="26" fillId="0" borderId="1" xfId="4" applyFont="1" applyFill="1" applyBorder="1" applyAlignment="1">
      <alignment wrapText="1"/>
    </xf>
    <xf numFmtId="164" fontId="26" fillId="0" borderId="1" xfId="4" applyNumberFormat="1" applyFont="1" applyFill="1" applyBorder="1" applyAlignment="1">
      <alignment horizontal="right" wrapText="1"/>
    </xf>
    <xf numFmtId="164" fontId="18" fillId="0" borderId="1" xfId="0" applyNumberFormat="1" applyFont="1" applyBorder="1"/>
    <xf numFmtId="164" fontId="23" fillId="0" borderId="1" xfId="0" applyNumberFormat="1" applyFont="1" applyBorder="1"/>
    <xf numFmtId="0" fontId="23" fillId="5" borderId="1" xfId="5" applyFont="1" applyFill="1" applyBorder="1" applyAlignment="1">
      <alignment horizontal="center"/>
    </xf>
    <xf numFmtId="43" fontId="20" fillId="0" borderId="1" xfId="1" applyFont="1" applyBorder="1" applyAlignment="1">
      <alignment horizontal="center" wrapText="1"/>
    </xf>
    <xf numFmtId="43" fontId="20" fillId="0" borderId="1" xfId="1" applyFont="1" applyBorder="1" applyAlignment="1">
      <alignment horizontal="center"/>
    </xf>
    <xf numFmtId="0" fontId="27" fillId="5" borderId="1" xfId="3" applyFont="1" applyFill="1" applyBorder="1" applyAlignment="1">
      <alignment horizontal="center" wrapText="1"/>
    </xf>
    <xf numFmtId="0" fontId="27" fillId="5" borderId="5" xfId="3" applyFont="1" applyFill="1" applyBorder="1" applyAlignment="1">
      <alignment horizontal="center" wrapText="1"/>
    </xf>
    <xf numFmtId="0" fontId="26" fillId="0" borderId="1" xfId="5" applyFont="1" applyBorder="1" applyAlignment="1">
      <alignment horizontal="right" wrapText="1"/>
    </xf>
    <xf numFmtId="0" fontId="26" fillId="0" borderId="1" xfId="5" applyFont="1" applyBorder="1" applyAlignment="1">
      <alignment wrapText="1"/>
    </xf>
    <xf numFmtId="43" fontId="26" fillId="0" borderId="1" xfId="1" applyFont="1" applyBorder="1" applyAlignment="1">
      <alignment wrapText="1"/>
    </xf>
    <xf numFmtId="164" fontId="26" fillId="0" borderId="1" xfId="5" applyNumberFormat="1" applyFont="1" applyBorder="1" applyAlignment="1">
      <alignment horizontal="right" wrapText="1"/>
    </xf>
    <xf numFmtId="166" fontId="18" fillId="0" borderId="1" xfId="0" applyNumberFormat="1" applyFont="1" applyBorder="1"/>
    <xf numFmtId="0" fontId="18" fillId="0" borderId="1" xfId="0" applyFont="1" applyBorder="1"/>
    <xf numFmtId="43" fontId="23" fillId="0" borderId="1" xfId="0" applyNumberFormat="1" applyFont="1" applyBorder="1"/>
    <xf numFmtId="0" fontId="25" fillId="5" borderId="1" xfId="6" applyFont="1" applyFill="1" applyBorder="1" applyAlignment="1">
      <alignment horizontal="center"/>
    </xf>
    <xf numFmtId="0" fontId="25" fillId="5" borderId="1" xfId="6" applyFont="1" applyFill="1" applyBorder="1" applyAlignment="1">
      <alignment horizontal="center" wrapText="1"/>
    </xf>
    <xf numFmtId="0" fontId="23" fillId="4" borderId="1" xfId="0" applyFont="1" applyFill="1" applyBorder="1" applyAlignment="1">
      <alignment horizontal="center"/>
    </xf>
    <xf numFmtId="0" fontId="26" fillId="5" borderId="1" xfId="6" applyFont="1" applyFill="1" applyBorder="1" applyAlignment="1">
      <alignment horizontal="center"/>
    </xf>
    <xf numFmtId="0" fontId="26" fillId="0" borderId="1" xfId="6" applyFont="1" applyFill="1" applyBorder="1" applyAlignment="1">
      <alignment horizontal="right" wrapText="1"/>
    </xf>
    <xf numFmtId="0" fontId="26" fillId="0" borderId="1" xfId="6" applyFont="1" applyFill="1" applyBorder="1" applyAlignment="1">
      <alignment wrapText="1"/>
    </xf>
    <xf numFmtId="164" fontId="26" fillId="0" borderId="1" xfId="6" applyNumberFormat="1" applyFont="1" applyFill="1" applyBorder="1" applyAlignment="1">
      <alignment horizontal="right" wrapText="1"/>
    </xf>
    <xf numFmtId="165" fontId="18" fillId="0" borderId="0" xfId="0" applyNumberFormat="1" applyFont="1"/>
    <xf numFmtId="0" fontId="2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43" fontId="0" fillId="0" borderId="1" xfId="1" applyFont="1" applyBorder="1" applyAlignment="1">
      <alignment wrapText="1"/>
    </xf>
    <xf numFmtId="43" fontId="28" fillId="0" borderId="1" xfId="1" applyFont="1" applyBorder="1"/>
    <xf numFmtId="0" fontId="0" fillId="4" borderId="1" xfId="0" applyFill="1" applyBorder="1"/>
    <xf numFmtId="43" fontId="0" fillId="4" borderId="1" xfId="0" applyNumberFormat="1" applyFill="1" applyBorder="1"/>
    <xf numFmtId="43" fontId="0" fillId="4" borderId="0" xfId="0" applyNumberFormat="1" applyFill="1"/>
    <xf numFmtId="43" fontId="0" fillId="0" borderId="8" xfId="1" applyFont="1" applyFill="1" applyBorder="1"/>
    <xf numFmtId="165" fontId="29" fillId="0" borderId="0" xfId="0" applyNumberFormat="1" applyFont="1"/>
    <xf numFmtId="43" fontId="28" fillId="0" borderId="0" xfId="1" applyFont="1"/>
    <xf numFmtId="43" fontId="2" fillId="0" borderId="12" xfId="0" applyNumberFormat="1" applyFont="1" applyBorder="1"/>
    <xf numFmtId="43" fontId="2" fillId="0" borderId="0" xfId="0" applyNumberFormat="1" applyFont="1" applyBorder="1"/>
    <xf numFmtId="0" fontId="0" fillId="4" borderId="0" xfId="0" applyFill="1"/>
    <xf numFmtId="43" fontId="9" fillId="0" borderId="1" xfId="1" applyFont="1" applyFill="1" applyBorder="1" applyAlignment="1">
      <alignment horizontal="right" wrapText="1"/>
    </xf>
    <xf numFmtId="164" fontId="9" fillId="0" borderId="1" xfId="2" applyNumberFormat="1" applyFont="1" applyFill="1" applyBorder="1" applyAlignment="1">
      <alignment horizontal="right" wrapText="1"/>
    </xf>
    <xf numFmtId="43" fontId="2" fillId="0" borderId="1" xfId="1" applyFont="1" applyBorder="1" applyAlignment="1">
      <alignment horizontal="center"/>
    </xf>
    <xf numFmtId="1" fontId="0" fillId="0" borderId="5" xfId="0" applyNumberFormat="1" applyBorder="1"/>
    <xf numFmtId="43" fontId="0" fillId="0" borderId="2" xfId="1" applyFont="1" applyBorder="1"/>
    <xf numFmtId="43" fontId="9" fillId="0" borderId="1" xfId="2" applyNumberFormat="1" applyFont="1" applyFill="1" applyBorder="1" applyAlignment="1">
      <alignment horizontal="right" wrapText="1"/>
    </xf>
    <xf numFmtId="43" fontId="0" fillId="0" borderId="1" xfId="1" applyFont="1" applyBorder="1" applyAlignment="1">
      <alignment horizontal="left" wrapText="1"/>
    </xf>
    <xf numFmtId="0" fontId="20" fillId="0" borderId="8" xfId="0" applyFont="1" applyFill="1" applyBorder="1" applyAlignment="1">
      <alignment horizontal="center"/>
    </xf>
    <xf numFmtId="0" fontId="20" fillId="0" borderId="13" xfId="0" applyFont="1" applyFill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 wrapText="1"/>
    </xf>
    <xf numFmtId="0" fontId="23" fillId="4" borderId="0" xfId="0" applyFont="1" applyFill="1" applyBorder="1" applyAlignment="1">
      <alignment horizontal="center"/>
    </xf>
    <xf numFmtId="0" fontId="20" fillId="0" borderId="8" xfId="0" quotePrefix="1" applyFont="1" applyBorder="1" applyAlignment="1">
      <alignment horizontal="center"/>
    </xf>
    <xf numFmtId="164" fontId="18" fillId="0" borderId="0" xfId="0" applyNumberFormat="1" applyFont="1" applyBorder="1"/>
    <xf numFmtId="164" fontId="23" fillId="0" borderId="0" xfId="0" applyNumberFormat="1" applyFont="1" applyBorder="1"/>
    <xf numFmtId="43" fontId="1" fillId="0" borderId="1" xfId="0" applyNumberFormat="1" applyFont="1" applyBorder="1"/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0" fillId="0" borderId="3" xfId="0" applyFont="1" applyBorder="1" applyAlignment="1">
      <alignment horizontal="center" wrapText="1"/>
    </xf>
    <xf numFmtId="0" fontId="20" fillId="0" borderId="6" xfId="0" applyFont="1" applyBorder="1" applyAlignment="1">
      <alignment horizont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left"/>
    </xf>
    <xf numFmtId="0" fontId="20" fillId="0" borderId="2" xfId="0" applyFont="1" applyBorder="1" applyAlignment="1">
      <alignment horizontal="left"/>
    </xf>
    <xf numFmtId="0" fontId="20" fillId="0" borderId="5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11" xfId="0" applyFont="1" applyBorder="1" applyAlignment="1">
      <alignment horizontal="center" wrapText="1"/>
    </xf>
    <xf numFmtId="0" fontId="23" fillId="0" borderId="5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wrapText="1"/>
    </xf>
    <xf numFmtId="0" fontId="10" fillId="0" borderId="1" xfId="0" applyFont="1" applyBorder="1" applyAlignment="1"/>
  </cellXfs>
  <cellStyles count="7">
    <cellStyle name="Comma" xfId="1" builtinId="3"/>
    <cellStyle name="Normal" xfId="0" builtinId="0"/>
    <cellStyle name="Normal_lgc eco dec 21" xfId="5" xr:uid="{00000000-0005-0000-0000-000002000000}"/>
    <cellStyle name="Normal_lgcs data" xfId="2" xr:uid="{00000000-0005-0000-0000-000003000000}"/>
    <cellStyle name="Normal_Sheet12" xfId="6" xr:uid="{00000000-0005-0000-0000-000005000000}"/>
    <cellStyle name="Normal_states eco dec 21" xfId="4" xr:uid="{00000000-0005-0000-0000-000007000000}"/>
    <cellStyle name="Normal_TOTALDATA_1" xfId="3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RowHeight="13.2" x14ac:dyDescent="0.25"/>
  <cols>
    <col min="2" max="2" width="23" bestFit="1" customWidth="1"/>
    <col min="6" max="6" width="24.5546875" customWidth="1"/>
  </cols>
  <sheetData>
    <row r="1" spans="1:8" ht="23.1" customHeight="1" x14ac:dyDescent="0.25">
      <c r="B1">
        <f ca="1">MONTH(NOW())</f>
        <v>7</v>
      </c>
      <c r="C1">
        <f ca="1">YEAR(NOW())</f>
        <v>2022</v>
      </c>
    </row>
    <row r="2" spans="1:8" ht="23.1" customHeight="1" x14ac:dyDescent="0.25"/>
    <row r="3" spans="1:8" ht="23.1" customHeight="1" x14ac:dyDescent="0.25">
      <c r="B3" t="s">
        <v>806</v>
      </c>
      <c r="F3" t="s">
        <v>807</v>
      </c>
    </row>
    <row r="4" spans="1:8" ht="23.1" customHeight="1" x14ac:dyDescent="0.25">
      <c r="B4" t="s">
        <v>803</v>
      </c>
      <c r="C4" t="s">
        <v>804</v>
      </c>
      <c r="D4" t="s">
        <v>805</v>
      </c>
      <c r="F4" t="s">
        <v>803</v>
      </c>
      <c r="G4" t="s">
        <v>804</v>
      </c>
      <c r="H4" t="s">
        <v>805</v>
      </c>
    </row>
    <row r="5" spans="1:8" ht="23.1" customHeight="1" x14ac:dyDescent="0.25">
      <c r="B5" s="19" t="e">
        <f>IF(G5=1,F5-1,F5)</f>
        <v>#REF!</v>
      </c>
      <c r="C5" s="19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 x14ac:dyDescent="0.4">
      <c r="B6" s="21" t="e">
        <f>LOOKUP(C5,A8:B19)</f>
        <v>#REF!</v>
      </c>
      <c r="F6" s="21" t="e">
        <f>IF(G5=1,LOOKUP(G5,E8:F19),LOOKUP(G5,A8:B19))</f>
        <v>#REF!</v>
      </c>
    </row>
    <row r="8" spans="1:8" x14ac:dyDescent="0.25">
      <c r="A8">
        <v>1</v>
      </c>
      <c r="B8" s="22" t="e">
        <f>D8&amp;"-"&amp;RIGHT(B$5,2)</f>
        <v>#REF!</v>
      </c>
      <c r="D8" s="20" t="s">
        <v>816</v>
      </c>
      <c r="E8">
        <v>1</v>
      </c>
      <c r="F8" s="22" t="e">
        <f>D8&amp;"-"&amp;RIGHT(F$5,2)</f>
        <v>#REF!</v>
      </c>
    </row>
    <row r="9" spans="1:8" x14ac:dyDescent="0.25">
      <c r="A9">
        <v>2</v>
      </c>
      <c r="B9" s="22" t="e">
        <f t="shared" ref="B9:B19" si="0">D9&amp;"-"&amp;RIGHT(B$5,2)</f>
        <v>#REF!</v>
      </c>
      <c r="D9" s="20" t="s">
        <v>817</v>
      </c>
      <c r="E9">
        <v>2</v>
      </c>
      <c r="F9" s="22" t="e">
        <f t="shared" ref="F9:F19" si="1">D9&amp;"-"&amp;RIGHT(F$5,2)</f>
        <v>#REF!</v>
      </c>
    </row>
    <row r="10" spans="1:8" x14ac:dyDescent="0.25">
      <c r="A10">
        <v>3</v>
      </c>
      <c r="B10" s="22" t="e">
        <f t="shared" si="0"/>
        <v>#REF!</v>
      </c>
      <c r="D10" s="20" t="s">
        <v>818</v>
      </c>
      <c r="E10">
        <v>3</v>
      </c>
      <c r="F10" s="22" t="e">
        <f t="shared" si="1"/>
        <v>#REF!</v>
      </c>
    </row>
    <row r="11" spans="1:8" x14ac:dyDescent="0.25">
      <c r="A11">
        <v>4</v>
      </c>
      <c r="B11" s="22" t="e">
        <f t="shared" si="0"/>
        <v>#REF!</v>
      </c>
      <c r="D11" s="20" t="s">
        <v>819</v>
      </c>
      <c r="E11">
        <v>4</v>
      </c>
      <c r="F11" s="22" t="e">
        <f t="shared" si="1"/>
        <v>#REF!</v>
      </c>
    </row>
    <row r="12" spans="1:8" x14ac:dyDescent="0.25">
      <c r="A12">
        <v>5</v>
      </c>
      <c r="B12" s="22" t="e">
        <f t="shared" si="0"/>
        <v>#REF!</v>
      </c>
      <c r="D12" s="20" t="s">
        <v>808</v>
      </c>
      <c r="E12">
        <v>5</v>
      </c>
      <c r="F12" s="22" t="e">
        <f t="shared" si="1"/>
        <v>#REF!</v>
      </c>
    </row>
    <row r="13" spans="1:8" x14ac:dyDescent="0.25">
      <c r="A13">
        <v>6</v>
      </c>
      <c r="B13" s="22" t="e">
        <f t="shared" si="0"/>
        <v>#REF!</v>
      </c>
      <c r="D13" s="20" t="s">
        <v>809</v>
      </c>
      <c r="E13">
        <v>6</v>
      </c>
      <c r="F13" s="22" t="e">
        <f t="shared" si="1"/>
        <v>#REF!</v>
      </c>
    </row>
    <row r="14" spans="1:8" x14ac:dyDescent="0.25">
      <c r="A14">
        <v>7</v>
      </c>
      <c r="B14" s="22" t="e">
        <f t="shared" si="0"/>
        <v>#REF!</v>
      </c>
      <c r="D14" s="20" t="s">
        <v>810</v>
      </c>
      <c r="E14">
        <v>7</v>
      </c>
      <c r="F14" s="22" t="e">
        <f t="shared" si="1"/>
        <v>#REF!</v>
      </c>
    </row>
    <row r="15" spans="1:8" x14ac:dyDescent="0.25">
      <c r="A15">
        <v>8</v>
      </c>
      <c r="B15" s="22" t="e">
        <f t="shared" si="0"/>
        <v>#REF!</v>
      </c>
      <c r="D15" s="20" t="s">
        <v>811</v>
      </c>
      <c r="E15">
        <v>8</v>
      </c>
      <c r="F15" s="22" t="e">
        <f t="shared" si="1"/>
        <v>#REF!</v>
      </c>
    </row>
    <row r="16" spans="1:8" x14ac:dyDescent="0.25">
      <c r="A16">
        <v>9</v>
      </c>
      <c r="B16" s="22" t="e">
        <f t="shared" si="0"/>
        <v>#REF!</v>
      </c>
      <c r="D16" s="20" t="s">
        <v>812</v>
      </c>
      <c r="E16">
        <v>9</v>
      </c>
      <c r="F16" s="22" t="e">
        <f t="shared" si="1"/>
        <v>#REF!</v>
      </c>
    </row>
    <row r="17" spans="1:6" x14ac:dyDescent="0.25">
      <c r="A17">
        <v>10</v>
      </c>
      <c r="B17" s="22" t="e">
        <f t="shared" si="0"/>
        <v>#REF!</v>
      </c>
      <c r="D17" s="20" t="s">
        <v>813</v>
      </c>
      <c r="E17">
        <v>10</v>
      </c>
      <c r="F17" s="22" t="e">
        <f t="shared" si="1"/>
        <v>#REF!</v>
      </c>
    </row>
    <row r="18" spans="1:6" x14ac:dyDescent="0.25">
      <c r="A18">
        <v>11</v>
      </c>
      <c r="B18" s="22" t="e">
        <f t="shared" si="0"/>
        <v>#REF!</v>
      </c>
      <c r="D18" s="20" t="s">
        <v>814</v>
      </c>
      <c r="E18">
        <v>11</v>
      </c>
      <c r="F18" s="22" t="e">
        <f t="shared" si="1"/>
        <v>#REF!</v>
      </c>
    </row>
    <row r="19" spans="1:6" x14ac:dyDescent="0.25">
      <c r="A19">
        <v>12</v>
      </c>
      <c r="B19" s="22" t="e">
        <f t="shared" si="0"/>
        <v>#REF!</v>
      </c>
      <c r="D19" s="20" t="s">
        <v>815</v>
      </c>
      <c r="E19">
        <v>12</v>
      </c>
      <c r="F19" s="22" t="e">
        <f t="shared" si="1"/>
        <v>#REF!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pageSetUpPr fitToPage="1"/>
  </sheetPr>
  <dimension ref="A1:J41"/>
  <sheetViews>
    <sheetView tabSelected="1" topLeftCell="A3" zoomScale="70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G31" sqref="G31"/>
    </sheetView>
  </sheetViews>
  <sheetFormatPr defaultColWidth="9.109375" defaultRowHeight="21" x14ac:dyDescent="0.4"/>
  <cols>
    <col min="1" max="1" width="6.33203125" style="23" customWidth="1"/>
    <col min="2" max="2" width="40.88671875" style="23" customWidth="1"/>
    <col min="3" max="3" width="35.109375" style="23" customWidth="1"/>
    <col min="4" max="4" width="33.44140625" style="23" customWidth="1"/>
    <col min="5" max="5" width="39" style="23" customWidth="1"/>
    <col min="6" max="6" width="38.44140625" style="23" customWidth="1"/>
    <col min="7" max="7" width="36" style="23" customWidth="1"/>
    <col min="8" max="8" width="27.5546875" style="23" bestFit="1" customWidth="1"/>
    <col min="9" max="9" width="29.33203125" style="23" bestFit="1" customWidth="1"/>
    <col min="10" max="10" width="27" style="23" bestFit="1" customWidth="1"/>
    <col min="11" max="12" width="12" style="23" bestFit="1" customWidth="1"/>
    <col min="13" max="13" width="10.21875" style="23" bestFit="1" customWidth="1"/>
    <col min="14" max="16384" width="9.109375" style="23"/>
  </cols>
  <sheetData>
    <row r="1" spans="1:8" ht="30" customHeight="1" x14ac:dyDescent="0.4">
      <c r="A1" s="143" t="s">
        <v>873</v>
      </c>
      <c r="B1" s="144"/>
      <c r="C1" s="144"/>
      <c r="D1" s="144"/>
      <c r="E1" s="144"/>
      <c r="F1" s="144"/>
      <c r="G1" s="144"/>
      <c r="H1" s="145"/>
    </row>
    <row r="2" spans="1:8" ht="30" customHeight="1" x14ac:dyDescent="0.4">
      <c r="A2" s="143" t="s">
        <v>874</v>
      </c>
      <c r="B2" s="144"/>
      <c r="C2" s="144"/>
      <c r="D2" s="144"/>
      <c r="E2" s="144"/>
      <c r="F2" s="144"/>
      <c r="G2" s="144"/>
      <c r="H2" s="145"/>
    </row>
    <row r="3" spans="1:8" ht="40.5" customHeight="1" x14ac:dyDescent="0.4">
      <c r="A3" s="143" t="s">
        <v>888</v>
      </c>
      <c r="B3" s="144"/>
      <c r="C3" s="144"/>
      <c r="D3" s="144"/>
      <c r="E3" s="144"/>
      <c r="F3" s="144"/>
      <c r="G3" s="145"/>
      <c r="H3" s="191"/>
    </row>
    <row r="4" spans="1:8" ht="83.25" customHeight="1" x14ac:dyDescent="0.4">
      <c r="A4" s="24" t="s">
        <v>0</v>
      </c>
      <c r="B4" s="25" t="s">
        <v>20</v>
      </c>
      <c r="C4" s="25" t="s">
        <v>875</v>
      </c>
      <c r="D4" s="26" t="s">
        <v>890</v>
      </c>
      <c r="E4" s="27" t="s">
        <v>892</v>
      </c>
      <c r="F4" s="25" t="s">
        <v>25</v>
      </c>
      <c r="G4" s="28" t="s">
        <v>876</v>
      </c>
      <c r="H4" s="29"/>
    </row>
    <row r="5" spans="1:8" ht="30" customHeight="1" x14ac:dyDescent="0.4">
      <c r="A5" s="30"/>
      <c r="B5" s="30"/>
      <c r="C5" s="31" t="s">
        <v>877</v>
      </c>
      <c r="D5" s="31" t="s">
        <v>877</v>
      </c>
      <c r="E5" s="31" t="s">
        <v>877</v>
      </c>
      <c r="F5" s="31" t="s">
        <v>877</v>
      </c>
      <c r="G5" s="31" t="s">
        <v>877</v>
      </c>
      <c r="H5" s="32"/>
    </row>
    <row r="6" spans="1:8" ht="30" customHeight="1" x14ac:dyDescent="0.4">
      <c r="A6" s="33">
        <v>1</v>
      </c>
      <c r="B6" s="33" t="s">
        <v>22</v>
      </c>
      <c r="C6" s="34">
        <v>165247539636.5817</v>
      </c>
      <c r="D6" s="34">
        <v>42144000000</v>
      </c>
      <c r="E6" s="34">
        <v>3940144118.6743999</v>
      </c>
      <c r="F6" s="35">
        <v>24845264149.024502</v>
      </c>
      <c r="G6" s="34">
        <f>SUM(C6:F6)</f>
        <v>236176947904.28061</v>
      </c>
    </row>
    <row r="7" spans="1:8" ht="30" customHeight="1" x14ac:dyDescent="0.4">
      <c r="A7" s="33">
        <v>2</v>
      </c>
      <c r="B7" s="33" t="s">
        <v>27</v>
      </c>
      <c r="C7" s="34">
        <v>83815760423.110596</v>
      </c>
      <c r="D7" s="34">
        <v>21376000000</v>
      </c>
      <c r="E7" s="34">
        <v>1998493751.9168999</v>
      </c>
      <c r="F7" s="34">
        <v>82817547163.414993</v>
      </c>
      <c r="G7" s="34">
        <f>SUM(C7:F7)</f>
        <v>190007801338.4425</v>
      </c>
    </row>
    <row r="8" spans="1:8" ht="30" customHeight="1" x14ac:dyDescent="0.4">
      <c r="A8" s="33">
        <v>3</v>
      </c>
      <c r="B8" s="33" t="s">
        <v>28</v>
      </c>
      <c r="C8" s="34">
        <v>64618438050.751404</v>
      </c>
      <c r="D8" s="34">
        <v>16480000000</v>
      </c>
      <c r="E8" s="34">
        <v>1540754913.5287001</v>
      </c>
      <c r="F8" s="34">
        <v>57972283014.390503</v>
      </c>
      <c r="G8" s="34">
        <f t="shared" ref="G8:G19" si="0">SUM(C8:F8)</f>
        <v>140611475978.67059</v>
      </c>
    </row>
    <row r="9" spans="1:8" ht="30" customHeight="1" x14ac:dyDescent="0.4">
      <c r="A9" s="33">
        <v>4</v>
      </c>
      <c r="B9" s="33" t="s">
        <v>17</v>
      </c>
      <c r="C9" s="34">
        <f>23750199203.8273+27349624519.5</f>
        <v>51099823723.327301</v>
      </c>
      <c r="D9" s="34">
        <v>0</v>
      </c>
      <c r="E9" s="34">
        <v>0</v>
      </c>
      <c r="F9" s="34">
        <v>0</v>
      </c>
      <c r="G9" s="34">
        <f t="shared" si="0"/>
        <v>51099823723.327301</v>
      </c>
    </row>
    <row r="10" spans="1:8" ht="30" customHeight="1" x14ac:dyDescent="0.4">
      <c r="A10" s="33">
        <v>5</v>
      </c>
      <c r="B10" s="33" t="s">
        <v>32</v>
      </c>
      <c r="C10" s="34">
        <v>8694057703.9699993</v>
      </c>
      <c r="D10" s="34">
        <v>0</v>
      </c>
      <c r="E10" s="34" t="s">
        <v>889</v>
      </c>
      <c r="F10" s="34">
        <v>767212814</v>
      </c>
      <c r="G10" s="34">
        <f t="shared" si="0"/>
        <v>9461270517.9699993</v>
      </c>
    </row>
    <row r="11" spans="1:8" ht="30" customHeight="1" x14ac:dyDescent="0.4">
      <c r="A11" s="33">
        <v>6</v>
      </c>
      <c r="B11" s="37" t="s">
        <v>878</v>
      </c>
      <c r="C11" s="34">
        <v>3680480139.3299999</v>
      </c>
      <c r="D11" s="34">
        <v>0</v>
      </c>
      <c r="E11" s="34">
        <v>0</v>
      </c>
      <c r="F11" s="34">
        <v>6347696736.1199999</v>
      </c>
      <c r="G11" s="34">
        <f t="shared" si="0"/>
        <v>10028176875.450001</v>
      </c>
    </row>
    <row r="12" spans="1:8" ht="30" customHeight="1" x14ac:dyDescent="0.4">
      <c r="A12" s="33">
        <v>7</v>
      </c>
      <c r="B12" s="37" t="s">
        <v>879</v>
      </c>
      <c r="C12" s="34">
        <v>4498510710.0100002</v>
      </c>
      <c r="D12" s="34">
        <v>0</v>
      </c>
      <c r="E12" s="34">
        <v>0</v>
      </c>
      <c r="F12" s="34">
        <v>0</v>
      </c>
      <c r="G12" s="34">
        <f t="shared" si="0"/>
        <v>4498510710.0100002</v>
      </c>
    </row>
    <row r="13" spans="1:8" ht="38.25" customHeight="1" x14ac:dyDescent="0.4">
      <c r="A13" s="33">
        <v>8</v>
      </c>
      <c r="B13" s="37" t="s">
        <v>880</v>
      </c>
      <c r="C13" s="34">
        <v>100000000</v>
      </c>
      <c r="D13" s="34">
        <v>0</v>
      </c>
      <c r="E13" s="34">
        <v>0</v>
      </c>
      <c r="F13" s="34">
        <v>0</v>
      </c>
      <c r="G13" s="34">
        <f t="shared" si="0"/>
        <v>100000000</v>
      </c>
    </row>
    <row r="14" spans="1:8" ht="38.25" customHeight="1" x14ac:dyDescent="0.4">
      <c r="A14" s="33">
        <v>9</v>
      </c>
      <c r="B14" s="37" t="s">
        <v>840</v>
      </c>
      <c r="C14" s="34">
        <v>4000000000</v>
      </c>
      <c r="D14" s="34"/>
      <c r="E14" s="34"/>
      <c r="F14" s="34">
        <v>0</v>
      </c>
      <c r="G14" s="34">
        <f t="shared" si="0"/>
        <v>4000000000</v>
      </c>
    </row>
    <row r="15" spans="1:8" ht="38.25" customHeight="1" x14ac:dyDescent="0.4">
      <c r="A15" s="33">
        <v>10</v>
      </c>
      <c r="B15" s="37" t="s">
        <v>891</v>
      </c>
      <c r="C15" s="34">
        <v>2183078</v>
      </c>
      <c r="D15" s="34"/>
      <c r="E15" s="34"/>
      <c r="F15" s="34">
        <v>0</v>
      </c>
      <c r="G15" s="34">
        <f t="shared" si="0"/>
        <v>2183078</v>
      </c>
    </row>
    <row r="16" spans="1:8" ht="42" x14ac:dyDescent="0.4">
      <c r="A16" s="33">
        <v>11</v>
      </c>
      <c r="B16" s="37" t="s">
        <v>842</v>
      </c>
      <c r="C16" s="38">
        <v>25761494816.830002</v>
      </c>
      <c r="D16" s="34">
        <v>0</v>
      </c>
      <c r="E16" s="34">
        <v>0</v>
      </c>
      <c r="F16" s="34">
        <v>0</v>
      </c>
      <c r="G16" s="34">
        <f t="shared" si="0"/>
        <v>25761494816.830002</v>
      </c>
    </row>
    <row r="17" spans="1:10" ht="60" customHeight="1" x14ac:dyDescent="0.4">
      <c r="A17" s="33">
        <v>12</v>
      </c>
      <c r="B17" s="37" t="s">
        <v>881</v>
      </c>
      <c r="C17" s="38">
        <v>27349624519.5</v>
      </c>
      <c r="D17" s="34">
        <v>0</v>
      </c>
      <c r="E17" s="34">
        <v>0</v>
      </c>
      <c r="F17" s="34">
        <v>0</v>
      </c>
      <c r="G17" s="34">
        <f t="shared" si="0"/>
        <v>27349624519.5</v>
      </c>
    </row>
    <row r="18" spans="1:10" ht="63" x14ac:dyDescent="0.4">
      <c r="A18" s="33">
        <v>13</v>
      </c>
      <c r="B18" s="37" t="s">
        <v>917</v>
      </c>
      <c r="C18" s="38">
        <v>18163078852.380001</v>
      </c>
      <c r="D18" s="34">
        <v>0</v>
      </c>
      <c r="E18" s="34">
        <v>0</v>
      </c>
      <c r="F18" s="34">
        <v>0</v>
      </c>
      <c r="G18" s="34">
        <f t="shared" si="0"/>
        <v>18163078852.380001</v>
      </c>
    </row>
    <row r="19" spans="1:10" ht="42" x14ac:dyDescent="0.4">
      <c r="A19" s="33">
        <v>14</v>
      </c>
      <c r="B19" s="37" t="s">
        <v>841</v>
      </c>
      <c r="C19" s="38">
        <v>0</v>
      </c>
      <c r="D19" s="34">
        <v>0</v>
      </c>
      <c r="E19" s="34">
        <v>0</v>
      </c>
      <c r="F19" s="34">
        <v>5122734876.0900002</v>
      </c>
      <c r="G19" s="34">
        <f t="shared" si="0"/>
        <v>5122734876.0900002</v>
      </c>
    </row>
    <row r="20" spans="1:10" ht="30.75" customHeight="1" x14ac:dyDescent="0.4">
      <c r="A20" s="33"/>
      <c r="B20" s="39" t="s">
        <v>882</v>
      </c>
      <c r="C20" s="38">
        <f>SUM(C6:C19)</f>
        <v>457030991653.79102</v>
      </c>
      <c r="D20" s="38">
        <f t="shared" ref="D20:F20" si="1">SUM(D6:D19)</f>
        <v>80000000000</v>
      </c>
      <c r="E20" s="38">
        <f t="shared" si="1"/>
        <v>7479392784.1199999</v>
      </c>
      <c r="F20" s="38">
        <f t="shared" si="1"/>
        <v>177872738753.04001</v>
      </c>
      <c r="G20" s="38">
        <f>SUM(G6:G19)</f>
        <v>722383123190.95093</v>
      </c>
    </row>
    <row r="21" spans="1:10" ht="30" customHeight="1" x14ac:dyDescent="0.4">
      <c r="A21" s="41"/>
      <c r="B21" s="42"/>
      <c r="C21" s="40"/>
      <c r="D21" s="40"/>
      <c r="E21" s="40"/>
      <c r="F21" s="40"/>
      <c r="G21" s="40"/>
      <c r="H21" s="40"/>
    </row>
    <row r="22" spans="1:10" ht="50.25" customHeight="1" x14ac:dyDescent="0.45">
      <c r="A22" s="146" t="s">
        <v>893</v>
      </c>
      <c r="B22" s="147"/>
      <c r="C22" s="147"/>
      <c r="D22" s="147"/>
      <c r="E22" s="147"/>
      <c r="F22" s="147"/>
      <c r="G22" s="147"/>
      <c r="H22" s="147"/>
      <c r="I22" s="148"/>
    </row>
    <row r="23" spans="1:10" ht="30" customHeight="1" x14ac:dyDescent="0.4">
      <c r="A23" s="30">
        <v>0</v>
      </c>
      <c r="B23" s="30">
        <v>1</v>
      </c>
      <c r="C23" s="30">
        <v>2</v>
      </c>
      <c r="D23" s="30">
        <v>3</v>
      </c>
      <c r="E23" s="30" t="s">
        <v>883</v>
      </c>
      <c r="F23" s="30">
        <v>5</v>
      </c>
      <c r="G23" s="30">
        <v>6</v>
      </c>
      <c r="H23" s="30">
        <v>7</v>
      </c>
      <c r="I23" s="33"/>
    </row>
    <row r="24" spans="1:10" ht="84" customHeight="1" x14ac:dyDescent="0.4">
      <c r="A24" s="39" t="s">
        <v>0</v>
      </c>
      <c r="B24" s="39" t="s">
        <v>20</v>
      </c>
      <c r="C24" s="43" t="s">
        <v>7</v>
      </c>
      <c r="D24" s="39" t="s">
        <v>884</v>
      </c>
      <c r="E24" s="39" t="s">
        <v>14</v>
      </c>
      <c r="F24" s="26" t="s">
        <v>890</v>
      </c>
      <c r="G24" s="27" t="s">
        <v>892</v>
      </c>
      <c r="H24" s="39" t="s">
        <v>25</v>
      </c>
      <c r="I24" s="39" t="s">
        <v>876</v>
      </c>
    </row>
    <row r="25" spans="1:10" ht="30" customHeight="1" x14ac:dyDescent="0.4">
      <c r="A25" s="33"/>
      <c r="B25" s="33"/>
      <c r="C25" s="31" t="s">
        <v>877</v>
      </c>
      <c r="D25" s="31" t="s">
        <v>877</v>
      </c>
      <c r="E25" s="31" t="s">
        <v>877</v>
      </c>
      <c r="F25" s="31" t="s">
        <v>877</v>
      </c>
      <c r="G25" s="31" t="s">
        <v>877</v>
      </c>
      <c r="H25" s="31" t="s">
        <v>877</v>
      </c>
      <c r="I25" s="31" t="s">
        <v>877</v>
      </c>
    </row>
    <row r="26" spans="1:10" x14ac:dyDescent="0.4">
      <c r="A26" s="33">
        <v>1</v>
      </c>
      <c r="B26" s="33" t="s">
        <v>18</v>
      </c>
      <c r="C26" s="44">
        <v>152135642983.56519</v>
      </c>
      <c r="D26" s="44">
        <v>105801587802.332</v>
      </c>
      <c r="E26" s="44">
        <f>C26-D26</f>
        <v>46334055181.233185</v>
      </c>
      <c r="F26" s="44">
        <v>38800000000</v>
      </c>
      <c r="G26" s="44">
        <v>3627505500.2982001</v>
      </c>
      <c r="H26" s="44">
        <v>23188913205.756199</v>
      </c>
      <c r="I26" s="44">
        <f>SUM(E26:H26)</f>
        <v>111950473887.28758</v>
      </c>
      <c r="J26" s="48"/>
    </row>
    <row r="27" spans="1:10" x14ac:dyDescent="0.4">
      <c r="A27" s="33">
        <v>2</v>
      </c>
      <c r="B27" s="33" t="s">
        <v>19</v>
      </c>
      <c r="C27" s="44">
        <v>3136817381.1044002</v>
      </c>
      <c r="D27" s="44">
        <v>0</v>
      </c>
      <c r="E27" s="44">
        <f t="shared" ref="E27:E29" si="2">C27-D27</f>
        <v>3136817381.1044002</v>
      </c>
      <c r="F27" s="45">
        <v>800000000</v>
      </c>
      <c r="G27" s="45">
        <v>74793927.841199994</v>
      </c>
      <c r="H27" s="44">
        <v>0</v>
      </c>
      <c r="I27" s="44">
        <f t="shared" ref="I27:I30" si="3">SUM(E27:H27)</f>
        <v>4011611308.9456</v>
      </c>
      <c r="J27" s="48"/>
    </row>
    <row r="28" spans="1:10" x14ac:dyDescent="0.4">
      <c r="A28" s="33">
        <v>3</v>
      </c>
      <c r="B28" s="33" t="s">
        <v>4</v>
      </c>
      <c r="C28" s="44">
        <v>1568408690.5522001</v>
      </c>
      <c r="D28" s="44">
        <v>0</v>
      </c>
      <c r="E28" s="44">
        <f>C28-D28</f>
        <v>1568408690.5522001</v>
      </c>
      <c r="F28" s="45">
        <v>400000000</v>
      </c>
      <c r="G28" s="36">
        <v>37396963.920599997</v>
      </c>
      <c r="H28" s="44">
        <v>0</v>
      </c>
      <c r="I28" s="44">
        <f t="shared" si="3"/>
        <v>2005805654.4728</v>
      </c>
      <c r="J28" s="48"/>
    </row>
    <row r="29" spans="1:10" ht="42" x14ac:dyDescent="0.4">
      <c r="A29" s="33">
        <v>4</v>
      </c>
      <c r="B29" s="37" t="s">
        <v>5</v>
      </c>
      <c r="C29" s="44">
        <v>5269853200.2554998</v>
      </c>
      <c r="D29" s="44">
        <v>0</v>
      </c>
      <c r="E29" s="44">
        <f>C29-D29</f>
        <v>5269853200.2554998</v>
      </c>
      <c r="F29" s="45">
        <v>1344000000</v>
      </c>
      <c r="G29" s="45">
        <v>125653798.77320001</v>
      </c>
      <c r="H29" s="44">
        <v>0</v>
      </c>
      <c r="I29" s="44">
        <f t="shared" si="3"/>
        <v>6739506999.0286999</v>
      </c>
      <c r="J29" s="48"/>
    </row>
    <row r="30" spans="1:10" ht="21.6" thickBot="1" x14ac:dyDescent="0.45">
      <c r="A30" s="33">
        <v>5</v>
      </c>
      <c r="B30" s="33" t="s">
        <v>6</v>
      </c>
      <c r="C30" s="44">
        <v>3136817381.1044002</v>
      </c>
      <c r="D30" s="44">
        <v>69362636</v>
      </c>
      <c r="E30" s="44">
        <f>C30-D30</f>
        <v>3067454745.1044002</v>
      </c>
      <c r="F30" s="45">
        <v>800000000</v>
      </c>
      <c r="G30" s="44">
        <v>74793927.841199994</v>
      </c>
      <c r="H30" s="44">
        <v>1656350943.2683001</v>
      </c>
      <c r="I30" s="44">
        <f t="shared" si="3"/>
        <v>5598599616.2138996</v>
      </c>
      <c r="J30" s="48"/>
    </row>
    <row r="31" spans="1:10" ht="22.2" thickTop="1" thickBot="1" x14ac:dyDescent="0.45">
      <c r="A31" s="33"/>
      <c r="B31" s="46" t="s">
        <v>876</v>
      </c>
      <c r="C31" s="47">
        <f>SUM(C26:C30)</f>
        <v>165247539636.58167</v>
      </c>
      <c r="D31" s="47">
        <f t="shared" ref="D31:I31" si="4">SUM(D26:D30)</f>
        <v>105870950438.332</v>
      </c>
      <c r="E31" s="47">
        <f t="shared" si="4"/>
        <v>59376589198.249687</v>
      </c>
      <c r="F31" s="47">
        <f t="shared" si="4"/>
        <v>42144000000</v>
      </c>
      <c r="G31" s="47">
        <f>SUM(G26:G30)</f>
        <v>3940144118.6743999</v>
      </c>
      <c r="H31" s="47">
        <f t="shared" si="4"/>
        <v>24845264149.024498</v>
      </c>
      <c r="I31" s="47">
        <f t="shared" si="4"/>
        <v>130305997465.94858</v>
      </c>
      <c r="J31" s="48"/>
    </row>
    <row r="32" spans="1:10" ht="96" customHeight="1" thickTop="1" x14ac:dyDescent="0.4">
      <c r="D32" s="48"/>
      <c r="E32" s="48"/>
      <c r="F32" s="49"/>
      <c r="G32" s="49"/>
    </row>
    <row r="33" spans="1:9" x14ac:dyDescent="0.4">
      <c r="A33" s="149" t="s">
        <v>885</v>
      </c>
      <c r="B33" s="149"/>
      <c r="C33" s="149"/>
      <c r="E33" s="48"/>
      <c r="F33" s="48"/>
      <c r="I33" s="50"/>
    </row>
    <row r="34" spans="1:9" ht="12.75" hidden="1" customHeight="1" x14ac:dyDescent="0.4">
      <c r="A34" s="150" t="s">
        <v>886</v>
      </c>
      <c r="B34" s="150"/>
      <c r="C34" s="150"/>
      <c r="D34" s="150"/>
      <c r="E34" s="150"/>
      <c r="F34" s="150"/>
      <c r="G34" s="150"/>
    </row>
    <row r="35" spans="1:9" x14ac:dyDescent="0.4">
      <c r="B35" s="51"/>
      <c r="C35" s="51"/>
      <c r="D35" s="51"/>
      <c r="E35" s="51"/>
      <c r="F35" s="51"/>
    </row>
    <row r="36" spans="1:9" ht="42.75" customHeight="1" x14ac:dyDescent="0.4">
      <c r="B36" s="51"/>
      <c r="C36" s="51"/>
      <c r="D36" s="51"/>
      <c r="E36" s="51"/>
      <c r="F36" s="51"/>
    </row>
    <row r="37" spans="1:9" x14ac:dyDescent="0.4">
      <c r="B37" s="52"/>
      <c r="C37" s="51"/>
      <c r="D37" s="51"/>
      <c r="E37" s="51"/>
      <c r="F37" s="51"/>
    </row>
    <row r="38" spans="1:9" ht="22.8" x14ac:dyDescent="0.4">
      <c r="B38" s="36"/>
      <c r="C38" s="142" t="s">
        <v>29</v>
      </c>
      <c r="D38" s="142"/>
      <c r="E38" s="142"/>
      <c r="F38" s="142"/>
      <c r="G38" s="142"/>
    </row>
    <row r="39" spans="1:9" ht="22.8" x14ac:dyDescent="0.4">
      <c r="B39" s="36"/>
      <c r="C39" s="142" t="s">
        <v>961</v>
      </c>
      <c r="D39" s="142"/>
      <c r="E39" s="142"/>
      <c r="F39" s="142"/>
      <c r="G39" s="142"/>
    </row>
    <row r="40" spans="1:9" ht="35.25" customHeight="1" x14ac:dyDescent="0.4">
      <c r="B40" s="36"/>
      <c r="C40" s="142" t="s">
        <v>887</v>
      </c>
      <c r="D40" s="142"/>
      <c r="E40" s="142"/>
      <c r="F40" s="142"/>
      <c r="G40" s="142"/>
    </row>
    <row r="41" spans="1:9" ht="22.8" x14ac:dyDescent="0.4">
      <c r="B41" s="36"/>
      <c r="C41" s="142" t="s">
        <v>30</v>
      </c>
      <c r="D41" s="142"/>
      <c r="E41" s="142"/>
      <c r="F41" s="142"/>
      <c r="G41" s="142"/>
    </row>
  </sheetData>
  <mergeCells count="10">
    <mergeCell ref="C40:G40"/>
    <mergeCell ref="C41:G41"/>
    <mergeCell ref="A1:H1"/>
    <mergeCell ref="A2:H2"/>
    <mergeCell ref="A22:I22"/>
    <mergeCell ref="A33:C33"/>
    <mergeCell ref="A34:G34"/>
    <mergeCell ref="C38:G38"/>
    <mergeCell ref="C39:G39"/>
    <mergeCell ref="A3:G3"/>
  </mergeCells>
  <phoneticPr fontId="3" type="noConversion"/>
  <pageMargins left="0.74803149606299213" right="0.74803149606299213" top="0.39370078740157483" bottom="0.41" header="0.51181102362204722" footer="0.51181102362204722"/>
  <pageSetup scale="4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H54"/>
  <sheetViews>
    <sheetView topLeftCell="K1" workbookViewId="0">
      <selection activeCell="S46" sqref="S46"/>
    </sheetView>
  </sheetViews>
  <sheetFormatPr defaultColWidth="8.88671875" defaultRowHeight="13.2" x14ac:dyDescent="0.25"/>
  <cols>
    <col min="1" max="1" width="4.109375" style="53" bestFit="1" customWidth="1"/>
    <col min="2" max="2" width="22.44140625" style="53" customWidth="1"/>
    <col min="3" max="3" width="7.44140625" style="53" customWidth="1"/>
    <col min="4" max="4" width="25.5546875" style="53" customWidth="1"/>
    <col min="5" max="5" width="23.6640625" style="53" customWidth="1"/>
    <col min="6" max="6" width="28.33203125" style="53" customWidth="1"/>
    <col min="7" max="7" width="21.33203125" style="53" customWidth="1"/>
    <col min="8" max="8" width="24.44140625" style="53" customWidth="1"/>
    <col min="9" max="9" width="22.6640625" style="53" customWidth="1"/>
    <col min="10" max="11" width="25.5546875" style="53" customWidth="1"/>
    <col min="12" max="12" width="19.5546875" style="53" customWidth="1"/>
    <col min="13" max="18" width="22" style="53" customWidth="1"/>
    <col min="19" max="19" width="24.33203125" style="53" bestFit="1" customWidth="1"/>
    <col min="20" max="20" width="24.109375" style="53" customWidth="1"/>
    <col min="21" max="21" width="6.44140625" style="53" customWidth="1"/>
    <col min="22" max="22" width="8.88671875" style="53"/>
    <col min="23" max="23" width="16.33203125" style="53" bestFit="1" customWidth="1"/>
    <col min="24" max="24" width="16.88671875" style="53" bestFit="1" customWidth="1"/>
    <col min="25" max="25" width="21" style="53" customWidth="1"/>
    <col min="26" max="26" width="8.88671875" style="53"/>
    <col min="27" max="27" width="17.44140625" style="53" customWidth="1"/>
    <col min="28" max="28" width="12.33203125" style="53" bestFit="1" customWidth="1"/>
    <col min="29" max="29" width="17.88671875" style="53" customWidth="1"/>
    <col min="30" max="31" width="8.88671875" style="53"/>
    <col min="32" max="32" width="17.88671875" style="53" bestFit="1" customWidth="1"/>
    <col min="33" max="33" width="16.33203125" style="53" bestFit="1" customWidth="1"/>
    <col min="34" max="34" width="17.88671875" style="53" bestFit="1" customWidth="1"/>
    <col min="35" max="16384" width="8.88671875" style="53"/>
  </cols>
  <sheetData>
    <row r="1" spans="1:34" ht="22.8" x14ac:dyDescent="0.4">
      <c r="A1" s="151" t="s">
        <v>894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</row>
    <row r="2" spans="1:34" ht="24.6" x14ac:dyDescent="0.4">
      <c r="A2" s="152" t="s">
        <v>895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</row>
    <row r="3" spans="1:34" ht="18" customHeight="1" x14ac:dyDescent="0.35">
      <c r="H3" s="54" t="s">
        <v>23</v>
      </c>
    </row>
    <row r="4" spans="1:34" ht="17.399999999999999" x14ac:dyDescent="0.3">
      <c r="A4" s="153" t="s">
        <v>905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</row>
    <row r="5" spans="1:34" ht="20.399999999999999" x14ac:dyDescent="0.35">
      <c r="A5" s="55"/>
      <c r="B5" s="55"/>
      <c r="C5" s="55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55"/>
    </row>
    <row r="6" spans="1:34" ht="15.6" x14ac:dyDescent="0.3">
      <c r="A6" s="56">
        <v>1</v>
      </c>
      <c r="B6" s="56">
        <v>2</v>
      </c>
      <c r="C6" s="56">
        <v>3</v>
      </c>
      <c r="D6" s="56">
        <v>4</v>
      </c>
      <c r="E6" s="56">
        <v>5</v>
      </c>
      <c r="F6" s="56" t="s">
        <v>8</v>
      </c>
      <c r="G6" s="56">
        <v>7</v>
      </c>
      <c r="H6" s="56">
        <v>8</v>
      </c>
      <c r="I6" s="56">
        <v>9</v>
      </c>
      <c r="J6" s="56" t="s">
        <v>9</v>
      </c>
      <c r="K6" s="56">
        <v>11</v>
      </c>
      <c r="L6" s="56">
        <v>12</v>
      </c>
      <c r="M6" s="56">
        <v>13</v>
      </c>
      <c r="N6" s="56">
        <v>14</v>
      </c>
      <c r="O6" s="56">
        <v>15</v>
      </c>
      <c r="P6" s="56">
        <v>16</v>
      </c>
      <c r="Q6" s="56">
        <v>17</v>
      </c>
      <c r="R6" s="56">
        <v>18</v>
      </c>
      <c r="S6" s="56" t="s">
        <v>896</v>
      </c>
      <c r="T6" s="56" t="s">
        <v>897</v>
      </c>
      <c r="U6" s="57"/>
    </row>
    <row r="7" spans="1:34" ht="12.75" customHeight="1" x14ac:dyDescent="0.3">
      <c r="A7" s="155" t="s">
        <v>0</v>
      </c>
      <c r="B7" s="155" t="s">
        <v>20</v>
      </c>
      <c r="C7" s="155" t="s">
        <v>1</v>
      </c>
      <c r="D7" s="155" t="s">
        <v>898</v>
      </c>
      <c r="E7" s="155" t="s">
        <v>31</v>
      </c>
      <c r="F7" s="155" t="s">
        <v>2</v>
      </c>
      <c r="G7" s="161" t="s">
        <v>24</v>
      </c>
      <c r="H7" s="162"/>
      <c r="I7" s="163"/>
      <c r="J7" s="155" t="s">
        <v>14</v>
      </c>
      <c r="K7" s="155" t="s">
        <v>890</v>
      </c>
      <c r="L7" s="155" t="s">
        <v>892</v>
      </c>
      <c r="M7" s="155" t="s">
        <v>899</v>
      </c>
      <c r="N7" s="155" t="s">
        <v>900</v>
      </c>
      <c r="O7" s="155" t="s">
        <v>901</v>
      </c>
      <c r="P7" s="155" t="s">
        <v>71</v>
      </c>
      <c r="Q7" s="155" t="s">
        <v>902</v>
      </c>
      <c r="R7" s="155" t="s">
        <v>903</v>
      </c>
      <c r="S7" s="155" t="s">
        <v>26</v>
      </c>
      <c r="T7" s="155" t="s">
        <v>15</v>
      </c>
      <c r="U7" s="157" t="s">
        <v>0</v>
      </c>
    </row>
    <row r="8" spans="1:34" ht="50.25" customHeight="1" x14ac:dyDescent="0.3">
      <c r="A8" s="156"/>
      <c r="B8" s="156"/>
      <c r="C8" s="156"/>
      <c r="D8" s="156"/>
      <c r="E8" s="156"/>
      <c r="F8" s="156"/>
      <c r="G8" s="58" t="s">
        <v>3</v>
      </c>
      <c r="H8" s="58" t="s">
        <v>13</v>
      </c>
      <c r="I8" s="58" t="s">
        <v>904</v>
      </c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8"/>
    </row>
    <row r="9" spans="1:34" ht="30" customHeight="1" x14ac:dyDescent="0.3">
      <c r="A9" s="57"/>
      <c r="B9" s="57"/>
      <c r="C9" s="57"/>
      <c r="D9" s="59" t="s">
        <v>877</v>
      </c>
      <c r="E9" s="59" t="s">
        <v>877</v>
      </c>
      <c r="F9" s="59" t="s">
        <v>877</v>
      </c>
      <c r="G9" s="59" t="s">
        <v>877</v>
      </c>
      <c r="H9" s="59" t="s">
        <v>877</v>
      </c>
      <c r="I9" s="59" t="s">
        <v>877</v>
      </c>
      <c r="J9" s="59" t="s">
        <v>877</v>
      </c>
      <c r="K9" s="59" t="s">
        <v>877</v>
      </c>
      <c r="L9" s="59" t="s">
        <v>877</v>
      </c>
      <c r="M9" s="59" t="s">
        <v>877</v>
      </c>
      <c r="N9" s="59" t="s">
        <v>877</v>
      </c>
      <c r="O9" s="59" t="s">
        <v>877</v>
      </c>
      <c r="P9" s="59" t="s">
        <v>877</v>
      </c>
      <c r="Q9" s="59" t="s">
        <v>877</v>
      </c>
      <c r="R9" s="59" t="s">
        <v>877</v>
      </c>
      <c r="S9" s="59" t="s">
        <v>877</v>
      </c>
      <c r="T9" s="59" t="s">
        <v>877</v>
      </c>
      <c r="U9" s="57"/>
    </row>
    <row r="10" spans="1:34" ht="30" customHeight="1" x14ac:dyDescent="0.3">
      <c r="A10" s="57">
        <v>1</v>
      </c>
      <c r="B10" s="60" t="s">
        <v>34</v>
      </c>
      <c r="C10" s="61">
        <v>17</v>
      </c>
      <c r="D10" s="62">
        <v>2013920563.9857409</v>
      </c>
      <c r="E10" s="62">
        <f>221127192.9315+349945091.79</f>
        <v>571072284.72150004</v>
      </c>
      <c r="F10" s="63">
        <f>D10+E10</f>
        <v>2584992848.7072411</v>
      </c>
      <c r="G10" s="62">
        <v>65118215.920000002</v>
      </c>
      <c r="H10" s="62">
        <v>0</v>
      </c>
      <c r="I10" s="62">
        <v>690005727.16999996</v>
      </c>
      <c r="J10" s="62">
        <f>F10-G10-H10-I10</f>
        <v>1829868905.6172409</v>
      </c>
      <c r="K10" s="62">
        <v>513621373.33649999</v>
      </c>
      <c r="L10" s="62">
        <v>48019699.918800004</v>
      </c>
      <c r="M10" s="62">
        <v>71323245.339000002</v>
      </c>
      <c r="N10" s="62">
        <f>M10/2</f>
        <v>35661622.669500001</v>
      </c>
      <c r="O10" s="62">
        <f>M10-N10</f>
        <v>35661622.669500001</v>
      </c>
      <c r="P10" s="62">
        <v>1684139898.7160001</v>
      </c>
      <c r="Q10" s="64">
        <v>0</v>
      </c>
      <c r="R10" s="62">
        <f>P10-Q10</f>
        <v>1684139898.7160001</v>
      </c>
      <c r="S10" s="64">
        <f>F10+K10+L10+M10+P10</f>
        <v>4902097066.0175419</v>
      </c>
      <c r="T10" s="65">
        <f>J10+K10+L10+O10+R10</f>
        <v>4111311500.2580409</v>
      </c>
      <c r="U10" s="57">
        <v>1</v>
      </c>
      <c r="AH10" s="66">
        <v>0</v>
      </c>
    </row>
    <row r="11" spans="1:34" ht="30" customHeight="1" x14ac:dyDescent="0.3">
      <c r="A11" s="57">
        <v>2</v>
      </c>
      <c r="B11" s="60" t="s">
        <v>35</v>
      </c>
      <c r="C11" s="67">
        <v>21</v>
      </c>
      <c r="D11" s="62">
        <v>2142465153.4437873</v>
      </c>
      <c r="E11" s="62">
        <v>0</v>
      </c>
      <c r="F11" s="63">
        <f t="shared" ref="F11:F45" si="0">D11+E11</f>
        <v>2142465153.4437873</v>
      </c>
      <c r="G11" s="62">
        <v>81744975.519999996</v>
      </c>
      <c r="H11" s="62">
        <v>0</v>
      </c>
      <c r="I11" s="62">
        <v>533915147.27999997</v>
      </c>
      <c r="J11" s="62">
        <f t="shared" ref="J11:J45" si="1">F11-G11-H11-I11</f>
        <v>1526805030.6437874</v>
      </c>
      <c r="K11" s="62">
        <v>546404815.61969995</v>
      </c>
      <c r="L11" s="62">
        <v>51084702.939399995</v>
      </c>
      <c r="M11" s="62">
        <v>75875667.84009999</v>
      </c>
      <c r="N11" s="62">
        <v>0</v>
      </c>
      <c r="O11" s="62">
        <f t="shared" ref="O11:O45" si="2">M11-N11</f>
        <v>75875667.84009999</v>
      </c>
      <c r="P11" s="62">
        <v>1850566611.1612</v>
      </c>
      <c r="Q11" s="64">
        <v>0</v>
      </c>
      <c r="R11" s="62">
        <f t="shared" ref="R11:R45" si="3">P11-Q11</f>
        <v>1850566611.1612</v>
      </c>
      <c r="S11" s="64">
        <f t="shared" ref="S11:S45" si="4">F11+K11+L11+M11+P11</f>
        <v>4666396951.0041866</v>
      </c>
      <c r="T11" s="65">
        <f t="shared" ref="T11:T45" si="5">J11+K11+L11+O11+R11</f>
        <v>4050736828.2041874</v>
      </c>
      <c r="U11" s="57">
        <v>2</v>
      </c>
      <c r="AH11" s="66">
        <v>0</v>
      </c>
    </row>
    <row r="12" spans="1:34" ht="30" customHeight="1" x14ac:dyDescent="0.3">
      <c r="A12" s="57">
        <v>3</v>
      </c>
      <c r="B12" s="60" t="s">
        <v>36</v>
      </c>
      <c r="C12" s="67">
        <v>31</v>
      </c>
      <c r="D12" s="62">
        <v>2162374913.7406664</v>
      </c>
      <c r="E12" s="62">
        <f>4755455406.4449+6369468701.45</f>
        <v>11124924107.894899</v>
      </c>
      <c r="F12" s="63">
        <f t="shared" si="0"/>
        <v>13287299021.635567</v>
      </c>
      <c r="G12" s="62">
        <v>52072982.520000003</v>
      </c>
      <c r="H12" s="62">
        <v>0</v>
      </c>
      <c r="I12" s="62">
        <v>1241497304.6300001</v>
      </c>
      <c r="J12" s="62">
        <f t="shared" si="1"/>
        <v>11993728734.485565</v>
      </c>
      <c r="K12" s="62">
        <v>551482512.62979996</v>
      </c>
      <c r="L12" s="62">
        <v>51559429.069200002</v>
      </c>
      <c r="M12" s="62">
        <v>76580774.458300009</v>
      </c>
      <c r="N12" s="62">
        <f>M12/2</f>
        <v>38290387.229150005</v>
      </c>
      <c r="O12" s="62">
        <f t="shared" si="2"/>
        <v>38290387.229150005</v>
      </c>
      <c r="P12" s="62">
        <v>1936708954.0136001</v>
      </c>
      <c r="Q12" s="64">
        <v>0</v>
      </c>
      <c r="R12" s="62">
        <f t="shared" si="3"/>
        <v>1936708954.0136001</v>
      </c>
      <c r="S12" s="64">
        <f t="shared" si="4"/>
        <v>15903630691.806467</v>
      </c>
      <c r="T12" s="65">
        <f t="shared" si="5"/>
        <v>14571770017.427317</v>
      </c>
      <c r="U12" s="57">
        <v>3</v>
      </c>
      <c r="AH12" s="66">
        <v>0</v>
      </c>
    </row>
    <row r="13" spans="1:34" ht="30" customHeight="1" x14ac:dyDescent="0.3">
      <c r="A13" s="57">
        <v>4</v>
      </c>
      <c r="B13" s="60" t="s">
        <v>37</v>
      </c>
      <c r="C13" s="67">
        <v>21</v>
      </c>
      <c r="D13" s="62">
        <v>2138451497.209012</v>
      </c>
      <c r="E13" s="62">
        <v>0</v>
      </c>
      <c r="F13" s="63">
        <f t="shared" si="0"/>
        <v>2138451497.209012</v>
      </c>
      <c r="G13" s="62">
        <v>56280977.920000002</v>
      </c>
      <c r="H13" s="62">
        <v>0</v>
      </c>
      <c r="I13" s="62">
        <v>354233251.26999998</v>
      </c>
      <c r="J13" s="62">
        <f t="shared" si="1"/>
        <v>1727937268.019012</v>
      </c>
      <c r="K13" s="62">
        <v>545381190.52530003</v>
      </c>
      <c r="L13" s="62">
        <v>50989001.762700006</v>
      </c>
      <c r="M13" s="62">
        <v>75733523.709099993</v>
      </c>
      <c r="N13" s="62">
        <v>0</v>
      </c>
      <c r="O13" s="62">
        <f t="shared" si="2"/>
        <v>75733523.709099993</v>
      </c>
      <c r="P13" s="62">
        <v>2090733763.7386</v>
      </c>
      <c r="Q13" s="64">
        <v>0</v>
      </c>
      <c r="R13" s="62">
        <f t="shared" si="3"/>
        <v>2090733763.7386</v>
      </c>
      <c r="S13" s="64">
        <f t="shared" si="4"/>
        <v>4901288976.9447117</v>
      </c>
      <c r="T13" s="65">
        <f t="shared" si="5"/>
        <v>4490774747.7547121</v>
      </c>
      <c r="U13" s="57">
        <v>4</v>
      </c>
      <c r="AH13" s="66">
        <v>0</v>
      </c>
    </row>
    <row r="14" spans="1:34" ht="30" customHeight="1" x14ac:dyDescent="0.3">
      <c r="A14" s="57">
        <v>5</v>
      </c>
      <c r="B14" s="60" t="s">
        <v>38</v>
      </c>
      <c r="C14" s="67">
        <v>20</v>
      </c>
      <c r="D14" s="62">
        <v>2572628797.6720734</v>
      </c>
      <c r="E14" s="62">
        <v>0</v>
      </c>
      <c r="F14" s="63">
        <f t="shared" si="0"/>
        <v>2572628797.6720734</v>
      </c>
      <c r="G14" s="62">
        <v>132109967.23999999</v>
      </c>
      <c r="H14" s="62">
        <v>201255000</v>
      </c>
      <c r="I14" s="62">
        <f>1171132681.19-H14-G14</f>
        <v>837767713.95000005</v>
      </c>
      <c r="J14" s="62">
        <f t="shared" si="1"/>
        <v>1401496116.4820735</v>
      </c>
      <c r="K14" s="62">
        <v>656111844.61520004</v>
      </c>
      <c r="L14" s="62">
        <v>61341477.452399999</v>
      </c>
      <c r="M14" s="62">
        <v>91109966.392800003</v>
      </c>
      <c r="N14" s="62">
        <v>0</v>
      </c>
      <c r="O14" s="62">
        <f t="shared" si="2"/>
        <v>91109966.392800003</v>
      </c>
      <c r="P14" s="62">
        <v>2107059573.4282999</v>
      </c>
      <c r="Q14" s="64">
        <v>0</v>
      </c>
      <c r="R14" s="62">
        <f t="shared" si="3"/>
        <v>2107059573.4282999</v>
      </c>
      <c r="S14" s="64">
        <f t="shared" si="4"/>
        <v>5488251659.5607738</v>
      </c>
      <c r="T14" s="65">
        <f t="shared" si="5"/>
        <v>4317118978.3707733</v>
      </c>
      <c r="U14" s="57">
        <v>5</v>
      </c>
      <c r="AH14" s="66">
        <v>0</v>
      </c>
    </row>
    <row r="15" spans="1:34" ht="30" customHeight="1" x14ac:dyDescent="0.3">
      <c r="A15" s="57">
        <v>6</v>
      </c>
      <c r="B15" s="60" t="s">
        <v>39</v>
      </c>
      <c r="C15" s="67">
        <v>8</v>
      </c>
      <c r="D15" s="62">
        <v>1903014086.2168863</v>
      </c>
      <c r="E15" s="62">
        <f>5017701535.5117+4978393014.15</f>
        <v>9996094549.6616993</v>
      </c>
      <c r="F15" s="63">
        <f t="shared" si="0"/>
        <v>11899108635.878586</v>
      </c>
      <c r="G15" s="62">
        <v>27309923.140000001</v>
      </c>
      <c r="H15" s="62">
        <v>0</v>
      </c>
      <c r="I15" s="62">
        <f>1608593692.03-H15-G15</f>
        <v>1581283768.8899999</v>
      </c>
      <c r="J15" s="62">
        <f t="shared" si="1"/>
        <v>10290514943.848587</v>
      </c>
      <c r="K15" s="62">
        <v>485336276.87229997</v>
      </c>
      <c r="L15" s="62">
        <v>45375258.0889</v>
      </c>
      <c r="M15" s="62">
        <v>67395478.7403</v>
      </c>
      <c r="N15" s="62">
        <f t="shared" ref="N15:N21" si="6">M15/2</f>
        <v>33697739.37015</v>
      </c>
      <c r="O15" s="62">
        <f t="shared" si="2"/>
        <v>33697739.37015</v>
      </c>
      <c r="P15" s="62">
        <v>1594135609.1396999</v>
      </c>
      <c r="Q15" s="64">
        <v>0</v>
      </c>
      <c r="R15" s="62">
        <f t="shared" si="3"/>
        <v>1594135609.1396999</v>
      </c>
      <c r="S15" s="64">
        <f t="shared" si="4"/>
        <v>14091351258.719784</v>
      </c>
      <c r="T15" s="65">
        <f t="shared" si="5"/>
        <v>12449059827.319635</v>
      </c>
      <c r="U15" s="57">
        <v>6</v>
      </c>
      <c r="AH15" s="66">
        <v>0</v>
      </c>
    </row>
    <row r="16" spans="1:34" ht="30" customHeight="1" x14ac:dyDescent="0.3">
      <c r="A16" s="57">
        <v>7</v>
      </c>
      <c r="B16" s="60" t="s">
        <v>40</v>
      </c>
      <c r="C16" s="67">
        <v>23</v>
      </c>
      <c r="D16" s="62">
        <v>2412005802.9172831</v>
      </c>
      <c r="E16" s="62">
        <v>0</v>
      </c>
      <c r="F16" s="63">
        <f t="shared" si="0"/>
        <v>2412005802.9172831</v>
      </c>
      <c r="G16" s="62">
        <v>37138438</v>
      </c>
      <c r="H16" s="62">
        <v>0</v>
      </c>
      <c r="I16" s="62">
        <f>1087204390.24-H16-G16</f>
        <v>1050065952.24</v>
      </c>
      <c r="J16" s="62">
        <f t="shared" si="1"/>
        <v>1324801412.677283</v>
      </c>
      <c r="K16" s="62">
        <v>615147268.04219997</v>
      </c>
      <c r="L16" s="62">
        <v>57511600.472100005</v>
      </c>
      <c r="M16" s="62">
        <v>85421483.208800003</v>
      </c>
      <c r="N16" s="62">
        <f t="shared" si="6"/>
        <v>42710741.604400001</v>
      </c>
      <c r="O16" s="62">
        <f t="shared" si="2"/>
        <v>42710741.604400001</v>
      </c>
      <c r="P16" s="62">
        <v>1958376653.9281001</v>
      </c>
      <c r="Q16" s="64">
        <v>0</v>
      </c>
      <c r="R16" s="62">
        <f t="shared" si="3"/>
        <v>1958376653.9281001</v>
      </c>
      <c r="S16" s="64">
        <f t="shared" si="4"/>
        <v>5128462808.5684834</v>
      </c>
      <c r="T16" s="65">
        <f t="shared" si="5"/>
        <v>3998547676.7240829</v>
      </c>
      <c r="U16" s="57">
        <v>7</v>
      </c>
      <c r="AH16" s="66">
        <v>0</v>
      </c>
    </row>
    <row r="17" spans="1:34" ht="30" customHeight="1" x14ac:dyDescent="0.3">
      <c r="A17" s="57">
        <v>8</v>
      </c>
      <c r="B17" s="60" t="s">
        <v>41</v>
      </c>
      <c r="C17" s="67">
        <v>27</v>
      </c>
      <c r="D17" s="62">
        <v>2672156755.3951197</v>
      </c>
      <c r="E17" s="62">
        <v>0</v>
      </c>
      <c r="F17" s="63">
        <f t="shared" si="0"/>
        <v>2672156755.3951197</v>
      </c>
      <c r="G17" s="62">
        <v>23242642.989999998</v>
      </c>
      <c r="H17" s="62">
        <v>0</v>
      </c>
      <c r="I17" s="62">
        <f>609502174.5-H17-G17</f>
        <v>586259531.50999999</v>
      </c>
      <c r="J17" s="62">
        <f t="shared" si="1"/>
        <v>2062654580.8951199</v>
      </c>
      <c r="K17" s="62">
        <v>681495013.76559997</v>
      </c>
      <c r="L17" s="62">
        <v>63714611.104699999</v>
      </c>
      <c r="M17" s="62">
        <v>94634761.299700007</v>
      </c>
      <c r="N17" s="62">
        <v>0</v>
      </c>
      <c r="O17" s="62">
        <f t="shared" si="2"/>
        <v>94634761.299700007</v>
      </c>
      <c r="P17" s="62">
        <v>1949218826.7485001</v>
      </c>
      <c r="Q17" s="64">
        <v>0</v>
      </c>
      <c r="R17" s="62">
        <f t="shared" si="3"/>
        <v>1949218826.7485001</v>
      </c>
      <c r="S17" s="64">
        <f t="shared" si="4"/>
        <v>5461219968.3136196</v>
      </c>
      <c r="T17" s="65">
        <f t="shared" si="5"/>
        <v>4851717793.8136196</v>
      </c>
      <c r="U17" s="57">
        <v>8</v>
      </c>
      <c r="AH17" s="66">
        <v>0</v>
      </c>
    </row>
    <row r="18" spans="1:34" ht="30" customHeight="1" x14ac:dyDescent="0.3">
      <c r="A18" s="57">
        <v>9</v>
      </c>
      <c r="B18" s="60" t="s">
        <v>42</v>
      </c>
      <c r="C18" s="67">
        <v>18</v>
      </c>
      <c r="D18" s="62">
        <v>2162743688.1149249</v>
      </c>
      <c r="E18" s="62">
        <v>0</v>
      </c>
      <c r="F18" s="63">
        <f t="shared" si="0"/>
        <v>2162743688.1149249</v>
      </c>
      <c r="G18" s="62">
        <v>688057267.88</v>
      </c>
      <c r="H18" s="62">
        <v>633134951.91999996</v>
      </c>
      <c r="I18" s="62">
        <f>2127783343.6-H18-G18</f>
        <v>806591123.79999983</v>
      </c>
      <c r="J18" s="62">
        <f t="shared" si="1"/>
        <v>34960344.514925003</v>
      </c>
      <c r="K18" s="62">
        <v>551576563.21160007</v>
      </c>
      <c r="L18" s="62">
        <v>51568222.084699996</v>
      </c>
      <c r="M18" s="62">
        <v>76593834.648300007</v>
      </c>
      <c r="N18" s="62">
        <f t="shared" si="6"/>
        <v>38296917.324150003</v>
      </c>
      <c r="O18" s="62">
        <f t="shared" si="2"/>
        <v>38296917.324150003</v>
      </c>
      <c r="P18" s="62">
        <v>1714301613.6735001</v>
      </c>
      <c r="Q18" s="64">
        <v>0</v>
      </c>
      <c r="R18" s="62">
        <f t="shared" si="3"/>
        <v>1714301613.6735001</v>
      </c>
      <c r="S18" s="64">
        <f t="shared" si="4"/>
        <v>4556783921.7330246</v>
      </c>
      <c r="T18" s="65">
        <f t="shared" si="5"/>
        <v>2390703660.8088751</v>
      </c>
      <c r="U18" s="57">
        <v>9</v>
      </c>
      <c r="AH18" s="66">
        <v>0</v>
      </c>
    </row>
    <row r="19" spans="1:34" ht="30" customHeight="1" x14ac:dyDescent="0.3">
      <c r="A19" s="57">
        <v>10</v>
      </c>
      <c r="B19" s="60" t="s">
        <v>43</v>
      </c>
      <c r="C19" s="67">
        <v>25</v>
      </c>
      <c r="D19" s="62">
        <v>2183767653.3835926</v>
      </c>
      <c r="E19" s="62">
        <f>7034243739.4312+8831169572.99</f>
        <v>15865413312.4212</v>
      </c>
      <c r="F19" s="63">
        <f t="shared" si="0"/>
        <v>18049180965.804794</v>
      </c>
      <c r="G19" s="62">
        <v>30188064.079999998</v>
      </c>
      <c r="H19" s="62">
        <v>0</v>
      </c>
      <c r="I19" s="62">
        <f>1621832779.01-H19-G19</f>
        <v>1591644714.9300001</v>
      </c>
      <c r="J19" s="62">
        <f t="shared" si="1"/>
        <v>16427348186.794792</v>
      </c>
      <c r="K19" s="62">
        <v>556938422.11870003</v>
      </c>
      <c r="L19" s="62">
        <v>52069515.194899999</v>
      </c>
      <c r="M19" s="62">
        <v>77338400.973200008</v>
      </c>
      <c r="N19" s="62">
        <f t="shared" si="6"/>
        <v>38669200.486600004</v>
      </c>
      <c r="O19" s="62">
        <f t="shared" si="2"/>
        <v>38669200.486600004</v>
      </c>
      <c r="P19" s="62">
        <v>2249834618.0942001</v>
      </c>
      <c r="Q19" s="64">
        <v>0</v>
      </c>
      <c r="R19" s="62">
        <f t="shared" si="3"/>
        <v>2249834618.0942001</v>
      </c>
      <c r="S19" s="64">
        <f t="shared" si="4"/>
        <v>20985361922.185795</v>
      </c>
      <c r="T19" s="65">
        <f t="shared" si="5"/>
        <v>19324859942.689194</v>
      </c>
      <c r="U19" s="57">
        <v>10</v>
      </c>
      <c r="AH19" s="66">
        <v>0</v>
      </c>
    </row>
    <row r="20" spans="1:34" ht="30" customHeight="1" x14ac:dyDescent="0.3">
      <c r="A20" s="57">
        <v>11</v>
      </c>
      <c r="B20" s="60" t="s">
        <v>44</v>
      </c>
      <c r="C20" s="67">
        <v>13</v>
      </c>
      <c r="D20" s="62">
        <v>1924143403.7062423</v>
      </c>
      <c r="E20" s="62">
        <v>0</v>
      </c>
      <c r="F20" s="63">
        <f t="shared" si="0"/>
        <v>1924143403.7062423</v>
      </c>
      <c r="G20" s="62">
        <v>59563435.57</v>
      </c>
      <c r="H20" s="62">
        <v>0</v>
      </c>
      <c r="I20" s="62">
        <v>444386139.56999999</v>
      </c>
      <c r="J20" s="62">
        <f t="shared" si="1"/>
        <v>1420193828.5662425</v>
      </c>
      <c r="K20" s="62">
        <v>490725004.34279996</v>
      </c>
      <c r="L20" s="62">
        <v>45879063.205899999</v>
      </c>
      <c r="M20" s="62">
        <v>68143776.127100006</v>
      </c>
      <c r="N20" s="62">
        <v>0</v>
      </c>
      <c r="O20" s="62">
        <f t="shared" si="2"/>
        <v>68143776.127100006</v>
      </c>
      <c r="P20" s="62">
        <v>1647418828.9988999</v>
      </c>
      <c r="Q20" s="64">
        <v>0</v>
      </c>
      <c r="R20" s="62">
        <f t="shared" si="3"/>
        <v>1647418828.9988999</v>
      </c>
      <c r="S20" s="64">
        <f t="shared" si="4"/>
        <v>4176310076.3809423</v>
      </c>
      <c r="T20" s="65">
        <f t="shared" si="5"/>
        <v>3672360501.240942</v>
      </c>
      <c r="U20" s="57">
        <v>11</v>
      </c>
      <c r="AH20" s="66">
        <v>0</v>
      </c>
    </row>
    <row r="21" spans="1:34" ht="30" customHeight="1" x14ac:dyDescent="0.3">
      <c r="A21" s="57">
        <v>12</v>
      </c>
      <c r="B21" s="60" t="s">
        <v>45</v>
      </c>
      <c r="C21" s="67">
        <v>18</v>
      </c>
      <c r="D21" s="62">
        <v>2011038238.2021108</v>
      </c>
      <c r="E21" s="62">
        <f>975139034.4635+872269328.02</f>
        <v>1847408362.4835</v>
      </c>
      <c r="F21" s="63">
        <f t="shared" si="0"/>
        <v>3858446600.6856108</v>
      </c>
      <c r="G21" s="62">
        <v>186112935.30000001</v>
      </c>
      <c r="H21" s="62">
        <v>0</v>
      </c>
      <c r="I21" s="62">
        <v>1086996907.23</v>
      </c>
      <c r="J21" s="62">
        <f t="shared" si="1"/>
        <v>2585336758.1556106</v>
      </c>
      <c r="K21" s="62">
        <v>512886277.74540001</v>
      </c>
      <c r="L21" s="62">
        <v>47950974.060599998</v>
      </c>
      <c r="M21" s="62">
        <v>71221167.415600002</v>
      </c>
      <c r="N21" s="62">
        <f t="shared" si="6"/>
        <v>35610583.707800001</v>
      </c>
      <c r="O21" s="62">
        <f t="shared" si="2"/>
        <v>35610583.707800001</v>
      </c>
      <c r="P21" s="62">
        <v>1929842638.9154999</v>
      </c>
      <c r="Q21" s="64">
        <v>0</v>
      </c>
      <c r="R21" s="62">
        <f t="shared" si="3"/>
        <v>1929842638.9154999</v>
      </c>
      <c r="S21" s="64">
        <f t="shared" si="4"/>
        <v>6420347658.822711</v>
      </c>
      <c r="T21" s="65">
        <f t="shared" si="5"/>
        <v>5111627232.5849104</v>
      </c>
      <c r="U21" s="57">
        <v>12</v>
      </c>
      <c r="AH21" s="66">
        <v>0</v>
      </c>
    </row>
    <row r="22" spans="1:34" ht="30" customHeight="1" x14ac:dyDescent="0.3">
      <c r="A22" s="57">
        <v>13</v>
      </c>
      <c r="B22" s="60" t="s">
        <v>46</v>
      </c>
      <c r="C22" s="67">
        <v>16</v>
      </c>
      <c r="D22" s="62">
        <v>1923057620.7969537</v>
      </c>
      <c r="E22" s="62">
        <v>0</v>
      </c>
      <c r="F22" s="63">
        <f t="shared" si="0"/>
        <v>1923057620.7969537</v>
      </c>
      <c r="G22" s="62">
        <v>119376183.34</v>
      </c>
      <c r="H22" s="62">
        <v>491490204.30000001</v>
      </c>
      <c r="I22" s="62">
        <f>1268105466.36-H22-G22</f>
        <v>657239078.71999991</v>
      </c>
      <c r="J22" s="62">
        <f t="shared" si="1"/>
        <v>654952154.4369539</v>
      </c>
      <c r="K22" s="62">
        <v>490448091.0826</v>
      </c>
      <c r="L22" s="62">
        <v>45853173.917899996</v>
      </c>
      <c r="M22" s="62">
        <v>68105322.991300002</v>
      </c>
      <c r="N22" s="62">
        <v>0</v>
      </c>
      <c r="O22" s="62">
        <f t="shared" si="2"/>
        <v>68105322.991300002</v>
      </c>
      <c r="P22" s="62">
        <v>1658776802.2558</v>
      </c>
      <c r="Q22" s="64">
        <v>0</v>
      </c>
      <c r="R22" s="62">
        <f t="shared" si="3"/>
        <v>1658776802.2558</v>
      </c>
      <c r="S22" s="64">
        <f t="shared" si="4"/>
        <v>4186241011.0445538</v>
      </c>
      <c r="T22" s="65">
        <f t="shared" si="5"/>
        <v>2918135544.6845541</v>
      </c>
      <c r="U22" s="57">
        <v>13</v>
      </c>
      <c r="AH22" s="66">
        <v>0</v>
      </c>
    </row>
    <row r="23" spans="1:34" ht="30" customHeight="1" x14ac:dyDescent="0.3">
      <c r="A23" s="57">
        <v>14</v>
      </c>
      <c r="B23" s="60" t="s">
        <v>47</v>
      </c>
      <c r="C23" s="67">
        <v>17</v>
      </c>
      <c r="D23" s="62">
        <v>2162930347.4974704</v>
      </c>
      <c r="E23" s="62">
        <v>0</v>
      </c>
      <c r="F23" s="63">
        <f t="shared" si="0"/>
        <v>2162930347.4974704</v>
      </c>
      <c r="G23" s="62">
        <v>102170686.88</v>
      </c>
      <c r="H23" s="62">
        <v>0</v>
      </c>
      <c r="I23" s="62">
        <f>577756471.69-H23-G23</f>
        <v>475585784.81000006</v>
      </c>
      <c r="J23" s="62">
        <f t="shared" si="1"/>
        <v>1585173875.8074703</v>
      </c>
      <c r="K23" s="62">
        <v>551624167.99309993</v>
      </c>
      <c r="L23" s="62">
        <v>51572672.770400003</v>
      </c>
      <c r="M23" s="62">
        <v>76600445.213400006</v>
      </c>
      <c r="N23" s="62">
        <v>0</v>
      </c>
      <c r="O23" s="62">
        <f t="shared" si="2"/>
        <v>76600445.213400006</v>
      </c>
      <c r="P23" s="62">
        <v>1877644181.8255</v>
      </c>
      <c r="Q23" s="64">
        <v>0</v>
      </c>
      <c r="R23" s="62">
        <f t="shared" si="3"/>
        <v>1877644181.8255</v>
      </c>
      <c r="S23" s="64">
        <f t="shared" si="4"/>
        <v>4720371815.2998695</v>
      </c>
      <c r="T23" s="65">
        <f t="shared" si="5"/>
        <v>4142615343.60987</v>
      </c>
      <c r="U23" s="57">
        <v>14</v>
      </c>
      <c r="AH23" s="66">
        <v>0</v>
      </c>
    </row>
    <row r="24" spans="1:34" ht="30" customHeight="1" x14ac:dyDescent="0.3">
      <c r="A24" s="57">
        <v>15</v>
      </c>
      <c r="B24" s="60" t="s">
        <v>48</v>
      </c>
      <c r="C24" s="67">
        <v>11</v>
      </c>
      <c r="D24" s="62">
        <v>2025821816.1564071</v>
      </c>
      <c r="E24" s="62">
        <v>0</v>
      </c>
      <c r="F24" s="63">
        <f t="shared" si="0"/>
        <v>2025821816.1564071</v>
      </c>
      <c r="G24" s="62">
        <v>78856129.120000005</v>
      </c>
      <c r="H24" s="62">
        <v>425281762.68000001</v>
      </c>
      <c r="I24" s="62">
        <f>821090090.24-H24-G24</f>
        <v>316952198.44</v>
      </c>
      <c r="J24" s="62">
        <f t="shared" si="1"/>
        <v>1204731725.9164069</v>
      </c>
      <c r="K24" s="62">
        <v>516656615.93429995</v>
      </c>
      <c r="L24" s="62">
        <v>48303472.063599996</v>
      </c>
      <c r="M24" s="62">
        <v>71744729.653499991</v>
      </c>
      <c r="N24" s="62">
        <v>0</v>
      </c>
      <c r="O24" s="62">
        <f t="shared" si="2"/>
        <v>71744729.653499991</v>
      </c>
      <c r="P24" s="62">
        <v>1743512033.602</v>
      </c>
      <c r="Q24" s="64">
        <v>0</v>
      </c>
      <c r="R24" s="62">
        <f t="shared" si="3"/>
        <v>1743512033.602</v>
      </c>
      <c r="S24" s="64">
        <f t="shared" si="4"/>
        <v>4406038667.4098072</v>
      </c>
      <c r="T24" s="65">
        <f t="shared" si="5"/>
        <v>3584948577.169807</v>
      </c>
      <c r="U24" s="57">
        <v>15</v>
      </c>
      <c r="AH24" s="66">
        <v>0</v>
      </c>
    </row>
    <row r="25" spans="1:34" ht="30" customHeight="1" x14ac:dyDescent="0.3">
      <c r="A25" s="57">
        <v>16</v>
      </c>
      <c r="B25" s="60" t="s">
        <v>49</v>
      </c>
      <c r="C25" s="67">
        <v>27</v>
      </c>
      <c r="D25" s="62">
        <v>2236151533.2077847</v>
      </c>
      <c r="E25" s="62">
        <f>481577111.2059+703474752.36</f>
        <v>1185051863.5659001</v>
      </c>
      <c r="F25" s="63">
        <f t="shared" si="0"/>
        <v>3421203396.7736845</v>
      </c>
      <c r="G25" s="62">
        <v>59275325.909999996</v>
      </c>
      <c r="H25" s="62">
        <v>0</v>
      </c>
      <c r="I25" s="62">
        <f>1708804980.74-H25-G25</f>
        <v>1649529654.8299999</v>
      </c>
      <c r="J25" s="62">
        <f t="shared" si="1"/>
        <v>1712398416.0336847</v>
      </c>
      <c r="K25" s="62">
        <v>570298174.62189996</v>
      </c>
      <c r="L25" s="62">
        <v>53318550.650800005</v>
      </c>
      <c r="M25" s="62">
        <v>79193582.542500004</v>
      </c>
      <c r="N25" s="62">
        <f t="shared" ref="N25" si="7">M25/2</f>
        <v>39596791.271250002</v>
      </c>
      <c r="O25" s="62">
        <f t="shared" si="2"/>
        <v>39596791.271250002</v>
      </c>
      <c r="P25" s="62">
        <v>1942146764.8578</v>
      </c>
      <c r="Q25" s="64">
        <v>0</v>
      </c>
      <c r="R25" s="62">
        <f t="shared" si="3"/>
        <v>1942146764.8578</v>
      </c>
      <c r="S25" s="64">
        <f t="shared" si="4"/>
        <v>6066160469.4466848</v>
      </c>
      <c r="T25" s="65">
        <f t="shared" si="5"/>
        <v>4317758697.4354343</v>
      </c>
      <c r="U25" s="57">
        <v>16</v>
      </c>
      <c r="AH25" s="66">
        <v>0</v>
      </c>
    </row>
    <row r="26" spans="1:34" ht="30" customHeight="1" x14ac:dyDescent="0.3">
      <c r="A26" s="57">
        <v>17</v>
      </c>
      <c r="B26" s="60" t="s">
        <v>50</v>
      </c>
      <c r="C26" s="67">
        <v>27</v>
      </c>
      <c r="D26" s="62">
        <v>2405188408.7939072</v>
      </c>
      <c r="E26" s="62">
        <v>0</v>
      </c>
      <c r="F26" s="63">
        <f t="shared" si="0"/>
        <v>2405188408.7939072</v>
      </c>
      <c r="G26" s="62">
        <v>37310998.979999997</v>
      </c>
      <c r="H26" s="62">
        <v>0</v>
      </c>
      <c r="I26" s="62">
        <f>355442728.69-H26-G26</f>
        <v>318131729.70999998</v>
      </c>
      <c r="J26" s="62">
        <f t="shared" si="1"/>
        <v>2049745680.1039071</v>
      </c>
      <c r="K26" s="62">
        <v>613408590.06510007</v>
      </c>
      <c r="L26" s="62">
        <v>57349047.278099999</v>
      </c>
      <c r="M26" s="62">
        <v>85180044.354599997</v>
      </c>
      <c r="N26" s="62">
        <v>0</v>
      </c>
      <c r="O26" s="62">
        <f t="shared" si="2"/>
        <v>85180044.354599997</v>
      </c>
      <c r="P26" s="62">
        <v>2018792473.0885999</v>
      </c>
      <c r="Q26" s="64">
        <v>0</v>
      </c>
      <c r="R26" s="62">
        <f t="shared" si="3"/>
        <v>2018792473.0885999</v>
      </c>
      <c r="S26" s="64">
        <f t="shared" si="4"/>
        <v>5179918563.580307</v>
      </c>
      <c r="T26" s="65">
        <f t="shared" si="5"/>
        <v>4824475834.8903074</v>
      </c>
      <c r="U26" s="57">
        <v>17</v>
      </c>
      <c r="AH26" s="66">
        <v>0</v>
      </c>
    </row>
    <row r="27" spans="1:34" ht="30" customHeight="1" x14ac:dyDescent="0.3">
      <c r="A27" s="57">
        <v>18</v>
      </c>
      <c r="B27" s="60" t="s">
        <v>51</v>
      </c>
      <c r="C27" s="67">
        <v>23</v>
      </c>
      <c r="D27" s="62">
        <v>2817957969.4277172</v>
      </c>
      <c r="E27" s="62">
        <v>0</v>
      </c>
      <c r="F27" s="63">
        <f t="shared" si="0"/>
        <v>2817957969.4277172</v>
      </c>
      <c r="G27" s="62">
        <v>887549113.40999997</v>
      </c>
      <c r="H27" s="62">
        <v>0</v>
      </c>
      <c r="I27" s="62">
        <f>1507479149.94-H27-G27</f>
        <v>619930036.53000009</v>
      </c>
      <c r="J27" s="62">
        <f t="shared" si="1"/>
        <v>1310478819.4877172</v>
      </c>
      <c r="K27" s="62">
        <v>718679509.08529997</v>
      </c>
      <c r="L27" s="62">
        <v>67191079.179299995</v>
      </c>
      <c r="M27" s="62">
        <v>99798329.289900005</v>
      </c>
      <c r="N27" s="62">
        <v>0</v>
      </c>
      <c r="O27" s="62">
        <f t="shared" si="2"/>
        <v>99798329.289900005</v>
      </c>
      <c r="P27" s="62">
        <v>2341294159.1440001</v>
      </c>
      <c r="Q27" s="64">
        <v>0</v>
      </c>
      <c r="R27" s="62">
        <f t="shared" si="3"/>
        <v>2341294159.1440001</v>
      </c>
      <c r="S27" s="64">
        <f t="shared" si="4"/>
        <v>6044921046.1262169</v>
      </c>
      <c r="T27" s="65">
        <f t="shared" si="5"/>
        <v>4537441896.1862173</v>
      </c>
      <c r="U27" s="57">
        <v>18</v>
      </c>
      <c r="AH27" s="66">
        <v>0</v>
      </c>
    </row>
    <row r="28" spans="1:34" ht="30" customHeight="1" x14ac:dyDescent="0.3">
      <c r="A28" s="57">
        <v>19</v>
      </c>
      <c r="B28" s="60" t="s">
        <v>52</v>
      </c>
      <c r="C28" s="67">
        <v>44</v>
      </c>
      <c r="D28" s="62">
        <v>3411451844.9089894</v>
      </c>
      <c r="E28" s="62">
        <v>0</v>
      </c>
      <c r="F28" s="63">
        <f t="shared" si="0"/>
        <v>3411451844.9089894</v>
      </c>
      <c r="G28" s="62">
        <v>112192864.16</v>
      </c>
      <c r="H28" s="62">
        <v>292615190</v>
      </c>
      <c r="I28" s="62">
        <f>1356897175.71-H28-G28</f>
        <v>952089121.55000007</v>
      </c>
      <c r="J28" s="62">
        <f t="shared" si="1"/>
        <v>2054554669.1989894</v>
      </c>
      <c r="K28" s="62">
        <v>870041556.24969995</v>
      </c>
      <c r="L28" s="62">
        <v>81342281.721300006</v>
      </c>
      <c r="M28" s="62">
        <v>120816988.14130001</v>
      </c>
      <c r="N28" s="62">
        <v>0</v>
      </c>
      <c r="O28" s="62">
        <f t="shared" si="2"/>
        <v>120816988.14130001</v>
      </c>
      <c r="P28" s="62">
        <v>3512544118.7719998</v>
      </c>
      <c r="Q28" s="64">
        <v>0</v>
      </c>
      <c r="R28" s="62">
        <f t="shared" si="3"/>
        <v>3512544118.7719998</v>
      </c>
      <c r="S28" s="64">
        <f t="shared" si="4"/>
        <v>7996196789.7932892</v>
      </c>
      <c r="T28" s="65">
        <f t="shared" si="5"/>
        <v>6639299614.0832901</v>
      </c>
      <c r="U28" s="57">
        <v>19</v>
      </c>
      <c r="AH28" s="66">
        <v>0</v>
      </c>
    </row>
    <row r="29" spans="1:34" ht="30" customHeight="1" x14ac:dyDescent="0.3">
      <c r="A29" s="57">
        <v>20</v>
      </c>
      <c r="B29" s="60" t="s">
        <v>53</v>
      </c>
      <c r="C29" s="67">
        <v>34</v>
      </c>
      <c r="D29" s="62">
        <v>2643778090.0450897</v>
      </c>
      <c r="E29" s="62">
        <v>0</v>
      </c>
      <c r="F29" s="63">
        <f t="shared" si="0"/>
        <v>2643778090.0450897</v>
      </c>
      <c r="G29" s="62">
        <v>129426954.56</v>
      </c>
      <c r="H29" s="62">
        <v>850000000</v>
      </c>
      <c r="I29" s="62">
        <f>1379014036.13-H29-G29</f>
        <v>399587081.57000011</v>
      </c>
      <c r="J29" s="62">
        <f t="shared" si="1"/>
        <v>1264764053.9150896</v>
      </c>
      <c r="K29" s="62">
        <v>674257444.75169992</v>
      </c>
      <c r="L29" s="62">
        <v>63037953.336400002</v>
      </c>
      <c r="M29" s="62">
        <v>93629727.363699988</v>
      </c>
      <c r="N29" s="62">
        <v>0</v>
      </c>
      <c r="O29" s="62">
        <f t="shared" si="2"/>
        <v>93629727.363699988</v>
      </c>
      <c r="P29" s="62">
        <v>2268053093.6080999</v>
      </c>
      <c r="Q29" s="64">
        <v>0</v>
      </c>
      <c r="R29" s="62">
        <f t="shared" si="3"/>
        <v>2268053093.6080999</v>
      </c>
      <c r="S29" s="64">
        <f t="shared" si="4"/>
        <v>5742756309.10499</v>
      </c>
      <c r="T29" s="65">
        <f t="shared" si="5"/>
        <v>4363742272.9749889</v>
      </c>
      <c r="U29" s="57">
        <v>20</v>
      </c>
      <c r="AH29" s="66">
        <v>0</v>
      </c>
    </row>
    <row r="30" spans="1:34" ht="30" customHeight="1" x14ac:dyDescent="0.3">
      <c r="A30" s="57">
        <v>21</v>
      </c>
      <c r="B30" s="60" t="s">
        <v>54</v>
      </c>
      <c r="C30" s="67">
        <v>21</v>
      </c>
      <c r="D30" s="62">
        <v>2271018569.2907557</v>
      </c>
      <c r="E30" s="62">
        <v>0</v>
      </c>
      <c r="F30" s="63">
        <f t="shared" si="0"/>
        <v>2271018569.2907557</v>
      </c>
      <c r="G30" s="62">
        <v>62818644.609999999</v>
      </c>
      <c r="H30" s="62">
        <v>0</v>
      </c>
      <c r="I30" s="62">
        <f>412061657.95-H30-G30</f>
        <v>349243013.33999997</v>
      </c>
      <c r="J30" s="62">
        <f t="shared" si="1"/>
        <v>1858956911.3407557</v>
      </c>
      <c r="K30" s="62">
        <v>579190508.94599998</v>
      </c>
      <c r="L30" s="62">
        <v>54149916.4155</v>
      </c>
      <c r="M30" s="62">
        <v>80428402.928800002</v>
      </c>
      <c r="N30" s="62">
        <f t="shared" ref="N30:N32" si="8">M30/2</f>
        <v>40214201.464400001</v>
      </c>
      <c r="O30" s="62">
        <f t="shared" si="2"/>
        <v>40214201.464400001</v>
      </c>
      <c r="P30" s="62">
        <v>1764829144.9056001</v>
      </c>
      <c r="Q30" s="64">
        <v>0</v>
      </c>
      <c r="R30" s="62">
        <f t="shared" si="3"/>
        <v>1764829144.9056001</v>
      </c>
      <c r="S30" s="64">
        <f t="shared" si="4"/>
        <v>4749616542.4866562</v>
      </c>
      <c r="T30" s="65">
        <f t="shared" si="5"/>
        <v>4297340683.0722561</v>
      </c>
      <c r="U30" s="57">
        <v>21</v>
      </c>
      <c r="AH30" s="66">
        <v>0</v>
      </c>
    </row>
    <row r="31" spans="1:34" ht="30" customHeight="1" x14ac:dyDescent="0.3">
      <c r="A31" s="57">
        <v>22</v>
      </c>
      <c r="B31" s="60" t="s">
        <v>55</v>
      </c>
      <c r="C31" s="67">
        <v>21</v>
      </c>
      <c r="D31" s="62">
        <v>2377070843.3306737</v>
      </c>
      <c r="E31" s="62">
        <v>0</v>
      </c>
      <c r="F31" s="63">
        <f t="shared" si="0"/>
        <v>2377070843.3306737</v>
      </c>
      <c r="G31" s="62">
        <v>61525901.149999999</v>
      </c>
      <c r="H31" s="62">
        <v>117593824.09999999</v>
      </c>
      <c r="I31" s="62">
        <f>1083944802.55-H31-G31</f>
        <v>904825077.29999995</v>
      </c>
      <c r="J31" s="62">
        <f t="shared" si="1"/>
        <v>1293126040.7806737</v>
      </c>
      <c r="K31" s="62">
        <v>606237610.80879998</v>
      </c>
      <c r="L31" s="62">
        <v>56678615.146799996</v>
      </c>
      <c r="M31" s="62">
        <v>84184257.303299993</v>
      </c>
      <c r="N31" s="62">
        <f t="shared" si="8"/>
        <v>42092128.651649997</v>
      </c>
      <c r="O31" s="62">
        <f t="shared" si="2"/>
        <v>42092128.651649997</v>
      </c>
      <c r="P31" s="62">
        <v>1876429464.5062001</v>
      </c>
      <c r="Q31" s="64">
        <v>0</v>
      </c>
      <c r="R31" s="62">
        <f t="shared" si="3"/>
        <v>1876429464.5062001</v>
      </c>
      <c r="S31" s="64">
        <f t="shared" si="4"/>
        <v>5000600791.0957737</v>
      </c>
      <c r="T31" s="65">
        <f t="shared" si="5"/>
        <v>3874563859.894124</v>
      </c>
      <c r="U31" s="57">
        <v>22</v>
      </c>
      <c r="AH31" s="66">
        <v>0</v>
      </c>
    </row>
    <row r="32" spans="1:34" ht="30" customHeight="1" x14ac:dyDescent="0.3">
      <c r="A32" s="57">
        <v>23</v>
      </c>
      <c r="B32" s="60" t="s">
        <v>56</v>
      </c>
      <c r="C32" s="67">
        <v>16</v>
      </c>
      <c r="D32" s="62">
        <v>1914483886.7195959</v>
      </c>
      <c r="E32" s="62">
        <v>0</v>
      </c>
      <c r="F32" s="63">
        <f t="shared" si="0"/>
        <v>1914483886.7195959</v>
      </c>
      <c r="G32" s="62">
        <v>52544270.079999998</v>
      </c>
      <c r="H32" s="62">
        <v>632203900</v>
      </c>
      <c r="I32" s="62">
        <f>1215026202.85-H32-G32</f>
        <v>530278032.76999992</v>
      </c>
      <c r="J32" s="62">
        <f t="shared" si="1"/>
        <v>699457683.869596</v>
      </c>
      <c r="K32" s="62">
        <v>488261483.94920003</v>
      </c>
      <c r="L32" s="62">
        <v>45648742.747699998</v>
      </c>
      <c r="M32" s="62">
        <v>67801683.140699998</v>
      </c>
      <c r="N32" s="62">
        <f t="shared" si="8"/>
        <v>33900841.570349999</v>
      </c>
      <c r="O32" s="62">
        <f t="shared" si="2"/>
        <v>33900841.570349999</v>
      </c>
      <c r="P32" s="62">
        <v>1665520784.6661999</v>
      </c>
      <c r="Q32" s="64">
        <v>0</v>
      </c>
      <c r="R32" s="62">
        <f t="shared" si="3"/>
        <v>1665520784.6661999</v>
      </c>
      <c r="S32" s="64">
        <f t="shared" si="4"/>
        <v>4181716581.2233963</v>
      </c>
      <c r="T32" s="65">
        <f t="shared" si="5"/>
        <v>2932789536.8030462</v>
      </c>
      <c r="U32" s="57">
        <v>23</v>
      </c>
      <c r="AH32" s="66">
        <v>0</v>
      </c>
    </row>
    <row r="33" spans="1:34" ht="30" customHeight="1" x14ac:dyDescent="0.3">
      <c r="A33" s="57">
        <v>24</v>
      </c>
      <c r="B33" s="60" t="s">
        <v>57</v>
      </c>
      <c r="C33" s="67">
        <v>20</v>
      </c>
      <c r="D33" s="62">
        <v>2881192393.8675823</v>
      </c>
      <c r="E33" s="62">
        <v>0</v>
      </c>
      <c r="F33" s="63">
        <f t="shared" si="0"/>
        <v>2881192393.8675823</v>
      </c>
      <c r="G33" s="62">
        <v>1815182732.5799999</v>
      </c>
      <c r="H33" s="62">
        <v>1000000000</v>
      </c>
      <c r="I33" s="62">
        <f>2815182732.58-H33-G33</f>
        <v>0</v>
      </c>
      <c r="J33" s="62">
        <f t="shared" si="1"/>
        <v>66009661.287582397</v>
      </c>
      <c r="K33" s="62">
        <v>734806536.38899994</v>
      </c>
      <c r="L33" s="62">
        <v>68698833.824900001</v>
      </c>
      <c r="M33" s="62">
        <v>102037784.2361</v>
      </c>
      <c r="N33" s="62">
        <v>0</v>
      </c>
      <c r="O33" s="62">
        <f t="shared" si="2"/>
        <v>102037784.2361</v>
      </c>
      <c r="P33" s="62">
        <v>11895123743.098499</v>
      </c>
      <c r="Q33" s="64">
        <v>1000000000</v>
      </c>
      <c r="R33" s="62">
        <f t="shared" si="3"/>
        <v>10895123743.098499</v>
      </c>
      <c r="S33" s="64">
        <f t="shared" si="4"/>
        <v>15681859291.416082</v>
      </c>
      <c r="T33" s="65">
        <f t="shared" si="5"/>
        <v>11866676558.836082</v>
      </c>
      <c r="U33" s="57">
        <v>24</v>
      </c>
      <c r="AH33" s="66">
        <v>0</v>
      </c>
    </row>
    <row r="34" spans="1:34" ht="30" customHeight="1" x14ac:dyDescent="0.3">
      <c r="A34" s="57">
        <v>25</v>
      </c>
      <c r="B34" s="60" t="s">
        <v>58</v>
      </c>
      <c r="C34" s="67">
        <v>13</v>
      </c>
      <c r="D34" s="62">
        <v>1983409420.3978219</v>
      </c>
      <c r="E34" s="62">
        <v>0</v>
      </c>
      <c r="F34" s="63">
        <f t="shared" si="0"/>
        <v>1983409420.3978219</v>
      </c>
      <c r="G34" s="62">
        <v>36631748.729999997</v>
      </c>
      <c r="H34" s="62">
        <v>124722672.83</v>
      </c>
      <c r="I34" s="62">
        <f>440566655.92-H34-G34</f>
        <v>279212234.36000001</v>
      </c>
      <c r="J34" s="62">
        <f t="shared" si="1"/>
        <v>1542842764.4778218</v>
      </c>
      <c r="K34" s="62">
        <v>505839946.52560002</v>
      </c>
      <c r="L34" s="62">
        <v>47292195.574500002</v>
      </c>
      <c r="M34" s="62">
        <v>70242689.422999993</v>
      </c>
      <c r="N34" s="62">
        <v>0</v>
      </c>
      <c r="O34" s="62">
        <f t="shared" si="2"/>
        <v>70242689.422999993</v>
      </c>
      <c r="P34" s="62">
        <v>1572954045.4214001</v>
      </c>
      <c r="Q34" s="64">
        <v>0</v>
      </c>
      <c r="R34" s="62">
        <f t="shared" si="3"/>
        <v>1572954045.4214001</v>
      </c>
      <c r="S34" s="64">
        <f t="shared" si="4"/>
        <v>4179738297.3423219</v>
      </c>
      <c r="T34" s="65">
        <f t="shared" si="5"/>
        <v>3739171641.4223218</v>
      </c>
      <c r="U34" s="57">
        <v>25</v>
      </c>
      <c r="AH34" s="66">
        <v>0</v>
      </c>
    </row>
    <row r="35" spans="1:34" ht="30" customHeight="1" x14ac:dyDescent="0.3">
      <c r="A35" s="57">
        <v>26</v>
      </c>
      <c r="B35" s="60" t="s">
        <v>59</v>
      </c>
      <c r="C35" s="67">
        <v>25</v>
      </c>
      <c r="D35" s="62">
        <v>2547601091.1466093</v>
      </c>
      <c r="E35" s="62">
        <v>0</v>
      </c>
      <c r="F35" s="63">
        <f t="shared" si="0"/>
        <v>2547601091.1466093</v>
      </c>
      <c r="G35" s="62">
        <v>86589122.040000007</v>
      </c>
      <c r="H35" s="62">
        <v>217827441</v>
      </c>
      <c r="I35" s="62">
        <f>749680623.05-H35-G35</f>
        <v>445264060.00999993</v>
      </c>
      <c r="J35" s="62">
        <f t="shared" si="1"/>
        <v>1797920468.0966094</v>
      </c>
      <c r="K35" s="62">
        <v>649728889.28570008</v>
      </c>
      <c r="L35" s="62">
        <v>60744719.577</v>
      </c>
      <c r="M35" s="62">
        <v>90223607.07720001</v>
      </c>
      <c r="N35" s="62">
        <f t="shared" ref="N35:N37" si="9">M35/2</f>
        <v>45111803.538600005</v>
      </c>
      <c r="O35" s="62">
        <f t="shared" si="2"/>
        <v>45111803.538600005</v>
      </c>
      <c r="P35" s="62">
        <v>1962629988.9461</v>
      </c>
      <c r="Q35" s="64">
        <v>0</v>
      </c>
      <c r="R35" s="62">
        <f t="shared" si="3"/>
        <v>1962629988.9461</v>
      </c>
      <c r="S35" s="64">
        <f t="shared" si="4"/>
        <v>5310928296.032609</v>
      </c>
      <c r="T35" s="65">
        <f t="shared" si="5"/>
        <v>4516135869.4440098</v>
      </c>
      <c r="U35" s="57">
        <v>26</v>
      </c>
      <c r="AH35" s="66">
        <v>0</v>
      </c>
    </row>
    <row r="36" spans="1:34" ht="30" customHeight="1" x14ac:dyDescent="0.3">
      <c r="A36" s="57">
        <v>27</v>
      </c>
      <c r="B36" s="60" t="s">
        <v>60</v>
      </c>
      <c r="C36" s="67">
        <v>20</v>
      </c>
      <c r="D36" s="62">
        <v>1998140205.6628144</v>
      </c>
      <c r="E36" s="62">
        <v>0</v>
      </c>
      <c r="F36" s="63">
        <f t="shared" si="0"/>
        <v>1998140205.6628144</v>
      </c>
      <c r="G36" s="62">
        <v>229891243.87</v>
      </c>
      <c r="H36" s="62">
        <v>0</v>
      </c>
      <c r="I36" s="62">
        <f>1674380481.59-H36-G36</f>
        <v>1444489237.7199998</v>
      </c>
      <c r="J36" s="62">
        <f t="shared" si="1"/>
        <v>323759724.07281446</v>
      </c>
      <c r="K36" s="62">
        <v>509596820.70090002</v>
      </c>
      <c r="L36" s="62">
        <v>47643434.794600002</v>
      </c>
      <c r="M36" s="62">
        <v>70764382.001299992</v>
      </c>
      <c r="N36" s="62">
        <v>0</v>
      </c>
      <c r="O36" s="62">
        <f t="shared" si="2"/>
        <v>70764382.001299992</v>
      </c>
      <c r="P36" s="62">
        <v>1935778812.9326</v>
      </c>
      <c r="Q36" s="64">
        <v>0</v>
      </c>
      <c r="R36" s="62">
        <f t="shared" si="3"/>
        <v>1935778812.9326</v>
      </c>
      <c r="S36" s="64">
        <f t="shared" si="4"/>
        <v>4561923656.0922146</v>
      </c>
      <c r="T36" s="65">
        <f t="shared" si="5"/>
        <v>2887543174.5022144</v>
      </c>
      <c r="U36" s="57">
        <v>27</v>
      </c>
      <c r="AH36" s="66">
        <v>0</v>
      </c>
    </row>
    <row r="37" spans="1:34" ht="30" customHeight="1" x14ac:dyDescent="0.3">
      <c r="A37" s="57">
        <v>28</v>
      </c>
      <c r="B37" s="60" t="s">
        <v>61</v>
      </c>
      <c r="C37" s="67">
        <v>18</v>
      </c>
      <c r="D37" s="62">
        <v>2002098745.1886528</v>
      </c>
      <c r="E37" s="62">
        <f>550546931.9365+735881124.55</f>
        <v>1286428056.4864998</v>
      </c>
      <c r="F37" s="63">
        <f t="shared" si="0"/>
        <v>3288526801.6751528</v>
      </c>
      <c r="G37" s="62">
        <v>80789545.950000003</v>
      </c>
      <c r="H37" s="62">
        <v>644248762.91999996</v>
      </c>
      <c r="I37" s="62">
        <f>1144538478.04-H37-G37</f>
        <v>419500169.17000002</v>
      </c>
      <c r="J37" s="62">
        <f t="shared" si="1"/>
        <v>2143988323.6351528</v>
      </c>
      <c r="K37" s="62">
        <v>510606389.07420003</v>
      </c>
      <c r="L37" s="62">
        <v>47737821.774599999</v>
      </c>
      <c r="M37" s="62">
        <v>70904574.167099997</v>
      </c>
      <c r="N37" s="62">
        <f t="shared" si="9"/>
        <v>35452287.083549999</v>
      </c>
      <c r="O37" s="62">
        <f t="shared" si="2"/>
        <v>35452287.083549999</v>
      </c>
      <c r="P37" s="62">
        <v>1852187051.9279001</v>
      </c>
      <c r="Q37" s="64">
        <v>0</v>
      </c>
      <c r="R37" s="62">
        <f t="shared" si="3"/>
        <v>1852187051.9279001</v>
      </c>
      <c r="S37" s="64">
        <f t="shared" si="4"/>
        <v>5769962638.6189528</v>
      </c>
      <c r="T37" s="65">
        <f t="shared" si="5"/>
        <v>4589971873.4954033</v>
      </c>
      <c r="U37" s="57">
        <v>28</v>
      </c>
      <c r="AH37" s="66">
        <v>0</v>
      </c>
    </row>
    <row r="38" spans="1:34" ht="30" customHeight="1" x14ac:dyDescent="0.3">
      <c r="A38" s="57">
        <v>29</v>
      </c>
      <c r="B38" s="60" t="s">
        <v>62</v>
      </c>
      <c r="C38" s="67">
        <v>30</v>
      </c>
      <c r="D38" s="62">
        <v>1961510324.0261302</v>
      </c>
      <c r="E38" s="62">
        <v>0</v>
      </c>
      <c r="F38" s="63">
        <f t="shared" si="0"/>
        <v>1961510324.0261302</v>
      </c>
      <c r="G38" s="62">
        <v>153742654.46000001</v>
      </c>
      <c r="H38" s="62">
        <v>0</v>
      </c>
      <c r="I38" s="62">
        <f>1783698095.74-H38-G38</f>
        <v>1629955441.28</v>
      </c>
      <c r="J38" s="62">
        <f t="shared" si="1"/>
        <v>177812228.28613019</v>
      </c>
      <c r="K38" s="62">
        <v>500254898.06120002</v>
      </c>
      <c r="L38" s="62">
        <v>46770035.934699997</v>
      </c>
      <c r="M38" s="62">
        <v>69467130.222199991</v>
      </c>
      <c r="N38" s="62">
        <v>0</v>
      </c>
      <c r="O38" s="62">
        <f t="shared" si="2"/>
        <v>69467130.222199991</v>
      </c>
      <c r="P38" s="62">
        <v>1777820699.744</v>
      </c>
      <c r="Q38" s="64">
        <v>0</v>
      </c>
      <c r="R38" s="62">
        <f t="shared" si="3"/>
        <v>1777820699.744</v>
      </c>
      <c r="S38" s="64">
        <f t="shared" si="4"/>
        <v>4355823087.9882298</v>
      </c>
      <c r="T38" s="65">
        <f t="shared" si="5"/>
        <v>2572124992.24823</v>
      </c>
      <c r="U38" s="57">
        <v>29</v>
      </c>
      <c r="AH38" s="66">
        <v>0</v>
      </c>
    </row>
    <row r="39" spans="1:34" ht="30" customHeight="1" x14ac:dyDescent="0.3">
      <c r="A39" s="57">
        <v>30</v>
      </c>
      <c r="B39" s="60" t="s">
        <v>63</v>
      </c>
      <c r="C39" s="67">
        <v>33</v>
      </c>
      <c r="D39" s="62">
        <v>2412272300.834753</v>
      </c>
      <c r="E39" s="62">
        <v>0</v>
      </c>
      <c r="F39" s="63">
        <f t="shared" si="0"/>
        <v>2412272300.834753</v>
      </c>
      <c r="G39" s="62">
        <v>337153957.83999997</v>
      </c>
      <c r="H39" s="62">
        <v>0</v>
      </c>
      <c r="I39" s="62">
        <f>1715493690.7-H39-G39</f>
        <v>1378339732.8600001</v>
      </c>
      <c r="J39" s="62">
        <f t="shared" si="1"/>
        <v>696778610.13475299</v>
      </c>
      <c r="K39" s="62">
        <v>615215234.48979998</v>
      </c>
      <c r="L39" s="62">
        <v>57517954.818999998</v>
      </c>
      <c r="M39" s="62">
        <v>85430921.265500009</v>
      </c>
      <c r="N39" s="62">
        <v>0</v>
      </c>
      <c r="O39" s="62">
        <f t="shared" si="2"/>
        <v>85430921.265500009</v>
      </c>
      <c r="P39" s="62">
        <v>3359445383.9050999</v>
      </c>
      <c r="Q39" s="64">
        <v>0</v>
      </c>
      <c r="R39" s="62">
        <f t="shared" si="3"/>
        <v>3359445383.9050999</v>
      </c>
      <c r="S39" s="64">
        <f t="shared" si="4"/>
        <v>6529881795.3141527</v>
      </c>
      <c r="T39" s="65">
        <f t="shared" si="5"/>
        <v>4814388104.6141529</v>
      </c>
      <c r="U39" s="57">
        <v>30</v>
      </c>
      <c r="AH39" s="66">
        <v>0</v>
      </c>
    </row>
    <row r="40" spans="1:34" ht="30" customHeight="1" x14ac:dyDescent="0.3">
      <c r="A40" s="57">
        <v>31</v>
      </c>
      <c r="B40" s="60" t="s">
        <v>64</v>
      </c>
      <c r="C40" s="67">
        <v>17</v>
      </c>
      <c r="D40" s="62">
        <v>2245905005.8272381</v>
      </c>
      <c r="E40" s="62">
        <v>0</v>
      </c>
      <c r="F40" s="63">
        <f t="shared" si="0"/>
        <v>2245905005.8272381</v>
      </c>
      <c r="G40" s="62">
        <v>38321122.390000001</v>
      </c>
      <c r="H40" s="62">
        <v>1031399422.965</v>
      </c>
      <c r="I40" s="62">
        <f>1768522899.88-H40-G40</f>
        <v>698802354.5250001</v>
      </c>
      <c r="J40" s="62">
        <f t="shared" si="1"/>
        <v>477382105.94723797</v>
      </c>
      <c r="K40" s="62">
        <v>572785657.04359996</v>
      </c>
      <c r="L40" s="62">
        <v>53551111.376800001</v>
      </c>
      <c r="M40" s="62">
        <v>79539002.979199991</v>
      </c>
      <c r="N40" s="62">
        <f t="shared" ref="N40:N41" si="10">M40/2</f>
        <v>39769501.489599995</v>
      </c>
      <c r="O40" s="62">
        <f t="shared" si="2"/>
        <v>39769501.489599995</v>
      </c>
      <c r="P40" s="62">
        <v>1786805281.8870001</v>
      </c>
      <c r="Q40" s="64">
        <v>0</v>
      </c>
      <c r="R40" s="62">
        <f t="shared" si="3"/>
        <v>1786805281.8870001</v>
      </c>
      <c r="S40" s="64">
        <f t="shared" si="4"/>
        <v>4738586059.1138382</v>
      </c>
      <c r="T40" s="65">
        <f t="shared" si="5"/>
        <v>2930293657.7442379</v>
      </c>
      <c r="U40" s="57">
        <v>31</v>
      </c>
      <c r="AH40" s="66">
        <v>0</v>
      </c>
    </row>
    <row r="41" spans="1:34" ht="30" customHeight="1" x14ac:dyDescent="0.3">
      <c r="A41" s="57">
        <v>32</v>
      </c>
      <c r="B41" s="60" t="s">
        <v>65</v>
      </c>
      <c r="C41" s="67">
        <v>23</v>
      </c>
      <c r="D41" s="62">
        <v>2319488437.4006515</v>
      </c>
      <c r="E41" s="62">
        <f>4714408251.9012+4509022934.2</f>
        <v>9223431186.1012001</v>
      </c>
      <c r="F41" s="63">
        <f t="shared" si="0"/>
        <v>11542919623.501852</v>
      </c>
      <c r="G41" s="62">
        <v>215537130.33000001</v>
      </c>
      <c r="H41" s="62">
        <v>0</v>
      </c>
      <c r="I41" s="62">
        <f>893728185.96-H41-G41</f>
        <v>678191055.63</v>
      </c>
      <c r="J41" s="62">
        <f t="shared" si="1"/>
        <v>10649191437.541853</v>
      </c>
      <c r="K41" s="62">
        <v>591552049.25160003</v>
      </c>
      <c r="L41" s="62">
        <v>55305626.607600003</v>
      </c>
      <c r="M41" s="62">
        <v>82144969.29020001</v>
      </c>
      <c r="N41" s="62">
        <f t="shared" si="10"/>
        <v>41072484.645100005</v>
      </c>
      <c r="O41" s="62">
        <f t="shared" si="2"/>
        <v>41072484.645100005</v>
      </c>
      <c r="P41" s="62">
        <v>4217469544.3354998</v>
      </c>
      <c r="Q41" s="64">
        <v>0</v>
      </c>
      <c r="R41" s="62">
        <f t="shared" si="3"/>
        <v>4217469544.3354998</v>
      </c>
      <c r="S41" s="64">
        <f t="shared" si="4"/>
        <v>16489391812.986752</v>
      </c>
      <c r="T41" s="65">
        <f t="shared" si="5"/>
        <v>15554591142.381653</v>
      </c>
      <c r="U41" s="57">
        <v>32</v>
      </c>
      <c r="AH41" s="66">
        <v>0</v>
      </c>
    </row>
    <row r="42" spans="1:34" ht="30" customHeight="1" x14ac:dyDescent="0.3">
      <c r="A42" s="57">
        <v>33</v>
      </c>
      <c r="B42" s="60" t="s">
        <v>66</v>
      </c>
      <c r="C42" s="67">
        <v>23</v>
      </c>
      <c r="D42" s="62">
        <v>2370306613.5577474</v>
      </c>
      <c r="E42" s="62">
        <v>0</v>
      </c>
      <c r="F42" s="63">
        <f t="shared" si="0"/>
        <v>2370306613.5577474</v>
      </c>
      <c r="G42" s="62">
        <v>47078391.210000001</v>
      </c>
      <c r="H42" s="62">
        <v>0</v>
      </c>
      <c r="I42" s="62">
        <f>963265989.2-H42-G42</f>
        <v>916187597.99000001</v>
      </c>
      <c r="J42" s="62">
        <f t="shared" si="1"/>
        <v>1407040624.3577473</v>
      </c>
      <c r="K42" s="62">
        <v>604512491.63210011</v>
      </c>
      <c r="L42" s="62">
        <v>56517329.597800002</v>
      </c>
      <c r="M42" s="62">
        <v>83944701.2711</v>
      </c>
      <c r="N42" s="62">
        <v>0</v>
      </c>
      <c r="O42" s="62">
        <f t="shared" si="2"/>
        <v>83944701.2711</v>
      </c>
      <c r="P42" s="62">
        <v>1915970078.3778</v>
      </c>
      <c r="Q42" s="64">
        <v>0</v>
      </c>
      <c r="R42" s="62">
        <f t="shared" si="3"/>
        <v>1915970078.3778</v>
      </c>
      <c r="S42" s="64">
        <f t="shared" si="4"/>
        <v>5031251214.4365473</v>
      </c>
      <c r="T42" s="65">
        <f t="shared" si="5"/>
        <v>4067985225.2365475</v>
      </c>
      <c r="U42" s="57">
        <v>33</v>
      </c>
      <c r="AH42" s="66">
        <v>0</v>
      </c>
    </row>
    <row r="43" spans="1:34" ht="30" customHeight="1" x14ac:dyDescent="0.3">
      <c r="A43" s="57">
        <v>34</v>
      </c>
      <c r="B43" s="60" t="s">
        <v>67</v>
      </c>
      <c r="C43" s="67">
        <v>16</v>
      </c>
      <c r="D43" s="62">
        <v>2071747013.829416</v>
      </c>
      <c r="E43" s="62">
        <v>0</v>
      </c>
      <c r="F43" s="63">
        <f t="shared" si="0"/>
        <v>2071747013.829416</v>
      </c>
      <c r="G43" s="62">
        <v>48169656.329999998</v>
      </c>
      <c r="H43" s="62">
        <v>0</v>
      </c>
      <c r="I43" s="62">
        <f>1028508119.43-H43-G43</f>
        <v>980338463.0999999</v>
      </c>
      <c r="J43" s="62">
        <f t="shared" si="1"/>
        <v>1043238894.3994162</v>
      </c>
      <c r="K43" s="62">
        <v>528369174.77170002</v>
      </c>
      <c r="L43" s="62">
        <v>49398507.4142</v>
      </c>
      <c r="M43" s="62">
        <v>73371176.197399989</v>
      </c>
      <c r="N43" s="62">
        <v>0</v>
      </c>
      <c r="O43" s="62">
        <f t="shared" si="2"/>
        <v>73371176.197399989</v>
      </c>
      <c r="P43" s="62">
        <v>1710976769.7444</v>
      </c>
      <c r="Q43" s="64">
        <v>0</v>
      </c>
      <c r="R43" s="62">
        <f t="shared" si="3"/>
        <v>1710976769.7444</v>
      </c>
      <c r="S43" s="64">
        <f t="shared" si="4"/>
        <v>4433862641.9571161</v>
      </c>
      <c r="T43" s="65">
        <f t="shared" si="5"/>
        <v>3405354522.5271168</v>
      </c>
      <c r="U43" s="57">
        <v>34</v>
      </c>
      <c r="AH43" s="66">
        <v>0</v>
      </c>
    </row>
    <row r="44" spans="1:34" ht="30" customHeight="1" x14ac:dyDescent="0.3">
      <c r="A44" s="57">
        <v>35</v>
      </c>
      <c r="B44" s="60" t="s">
        <v>68</v>
      </c>
      <c r="C44" s="67">
        <v>17</v>
      </c>
      <c r="D44" s="62">
        <v>2135705222.1522906</v>
      </c>
      <c r="E44" s="62">
        <v>0</v>
      </c>
      <c r="F44" s="63">
        <f t="shared" si="0"/>
        <v>2135705222.1522906</v>
      </c>
      <c r="G44" s="62">
        <v>41513146.460000001</v>
      </c>
      <c r="H44" s="62">
        <v>0</v>
      </c>
      <c r="I44" s="62">
        <f>815351719.67-H44-G44</f>
        <v>773838573.20999992</v>
      </c>
      <c r="J44" s="62">
        <f t="shared" si="1"/>
        <v>1320353502.4822907</v>
      </c>
      <c r="K44" s="62">
        <v>544680792.70849991</v>
      </c>
      <c r="L44" s="62">
        <v>50923519.8829</v>
      </c>
      <c r="M44" s="62">
        <v>75636264.039099991</v>
      </c>
      <c r="N44" s="62">
        <v>0</v>
      </c>
      <c r="O44" s="62">
        <f t="shared" si="2"/>
        <v>75636264.039099991</v>
      </c>
      <c r="P44" s="62">
        <v>1648037797.0725</v>
      </c>
      <c r="Q44" s="64">
        <v>0</v>
      </c>
      <c r="R44" s="62">
        <f t="shared" si="3"/>
        <v>1648037797.0725</v>
      </c>
      <c r="S44" s="64">
        <f t="shared" si="4"/>
        <v>4454983595.8552904</v>
      </c>
      <c r="T44" s="65">
        <f t="shared" si="5"/>
        <v>3639631876.1852903</v>
      </c>
      <c r="U44" s="57">
        <v>35</v>
      </c>
      <c r="AH44" s="66">
        <v>0</v>
      </c>
    </row>
    <row r="45" spans="1:34" ht="30" customHeight="1" thickBot="1" x14ac:dyDescent="0.35">
      <c r="A45" s="57">
        <v>36</v>
      </c>
      <c r="B45" s="60" t="s">
        <v>69</v>
      </c>
      <c r="C45" s="67">
        <v>14</v>
      </c>
      <c r="D45" s="62">
        <v>2140253650.6610107</v>
      </c>
      <c r="E45" s="62">
        <v>0</v>
      </c>
      <c r="F45" s="63">
        <f t="shared" si="0"/>
        <v>2140253650.6610107</v>
      </c>
      <c r="G45" s="62">
        <v>32112054.530000001</v>
      </c>
      <c r="H45" s="62">
        <v>0</v>
      </c>
      <c r="I45" s="62">
        <f>751228362.39-H45-G45</f>
        <v>719116307.86000001</v>
      </c>
      <c r="J45" s="62">
        <f t="shared" si="1"/>
        <v>1389025288.2710109</v>
      </c>
      <c r="K45" s="62">
        <v>545840803.75320005</v>
      </c>
      <c r="L45" s="62">
        <v>51031972.1109</v>
      </c>
      <c r="M45" s="62">
        <v>75797347.195999995</v>
      </c>
      <c r="N45" s="62">
        <v>0</v>
      </c>
      <c r="O45" s="62">
        <f t="shared" si="2"/>
        <v>75797347.195999995</v>
      </c>
      <c r="P45" s="62">
        <v>1800467354.2341001</v>
      </c>
      <c r="Q45" s="64">
        <v>0</v>
      </c>
      <c r="R45" s="62">
        <f t="shared" si="3"/>
        <v>1800467354.2341001</v>
      </c>
      <c r="S45" s="64">
        <f t="shared" si="4"/>
        <v>4613391127.9552107</v>
      </c>
      <c r="T45" s="65">
        <f t="shared" si="5"/>
        <v>3862162765.5652113</v>
      </c>
      <c r="U45" s="57">
        <v>36</v>
      </c>
      <c r="AH45" s="66">
        <v>0</v>
      </c>
    </row>
    <row r="46" spans="1:34" ht="30" customHeight="1" thickTop="1" thickBot="1" x14ac:dyDescent="0.35">
      <c r="A46" s="57"/>
      <c r="B46" s="159" t="s">
        <v>16</v>
      </c>
      <c r="C46" s="160"/>
      <c r="D46" s="68">
        <f t="shared" ref="D46:R46" si="11">SUM(D10:D45)</f>
        <v>81557251908.715515</v>
      </c>
      <c r="E46" s="68">
        <f>SUM(E10:E45)</f>
        <v>51099823723.336395</v>
      </c>
      <c r="F46" s="68">
        <f t="shared" si="11"/>
        <v>132657075632.05191</v>
      </c>
      <c r="G46" s="68">
        <f t="shared" si="11"/>
        <v>6304699404.999999</v>
      </c>
      <c r="H46" s="68">
        <f>SUM(H10:H45)</f>
        <v>6661773132.7150002</v>
      </c>
      <c r="I46" s="68">
        <f t="shared" si="11"/>
        <v>28341273319.754997</v>
      </c>
      <c r="J46" s="68">
        <f>SUM(J10:J45)</f>
        <v>91349329774.581879</v>
      </c>
      <c r="K46" s="68">
        <f t="shared" si="11"/>
        <v>20799999999.999897</v>
      </c>
      <c r="L46" s="68">
        <f t="shared" si="11"/>
        <v>1944642123.8715999</v>
      </c>
      <c r="M46" s="68">
        <f t="shared" si="11"/>
        <v>2888360142.4407005</v>
      </c>
      <c r="N46" s="68">
        <f t="shared" si="11"/>
        <v>580147232.10624993</v>
      </c>
      <c r="O46" s="68">
        <f t="shared" si="11"/>
        <v>2308212910.3344502</v>
      </c>
      <c r="P46" s="68">
        <f t="shared" si="11"/>
        <v>82817547163.414795</v>
      </c>
      <c r="Q46" s="68">
        <f t="shared" si="11"/>
        <v>1000000000</v>
      </c>
      <c r="R46" s="68">
        <f t="shared" si="11"/>
        <v>81817547163.414795</v>
      </c>
      <c r="S46" s="68">
        <f>SUM(S10:S45)</f>
        <v>241107625061.77887</v>
      </c>
      <c r="T46" s="68">
        <f>SUM(T10:T45)</f>
        <v>198219731972.20267</v>
      </c>
      <c r="U46" s="68"/>
    </row>
    <row r="47" spans="1:34" ht="13.8" thickTop="1" x14ac:dyDescent="0.25">
      <c r="B47" s="69"/>
      <c r="C47" s="70"/>
      <c r="D47" s="71"/>
      <c r="E47" s="72"/>
      <c r="F47" s="70"/>
      <c r="G47" s="71"/>
      <c r="H47" s="71"/>
      <c r="I47" s="71"/>
      <c r="J47" s="73"/>
      <c r="K47" s="74"/>
      <c r="L47" s="74"/>
      <c r="M47" s="75"/>
      <c r="N47" s="75"/>
      <c r="O47" s="75"/>
      <c r="P47" s="75"/>
      <c r="Q47" s="75"/>
      <c r="R47" s="75"/>
      <c r="S47" s="66"/>
    </row>
    <row r="48" spans="1:34" x14ac:dyDescent="0.25">
      <c r="B48" s="70"/>
      <c r="C48" s="70"/>
      <c r="D48" s="70"/>
      <c r="E48" s="72"/>
      <c r="F48" s="72"/>
      <c r="G48" s="72">
        <f>G46+H46+I46</f>
        <v>41307745857.470001</v>
      </c>
      <c r="H48" s="72">
        <f>H46+I46</f>
        <v>35003046452.470001</v>
      </c>
      <c r="I48" s="71"/>
      <c r="J48" s="71"/>
      <c r="K48" s="71"/>
      <c r="L48" s="71"/>
      <c r="M48" s="69"/>
      <c r="N48" s="69"/>
      <c r="O48" s="69"/>
      <c r="P48" s="69"/>
      <c r="Q48" s="69"/>
      <c r="R48" s="69"/>
      <c r="T48" s="66"/>
    </row>
    <row r="49" spans="1:20" x14ac:dyDescent="0.25">
      <c r="G49" s="78">
        <v>41307745857.43</v>
      </c>
      <c r="I49" s="66"/>
      <c r="J49" s="76">
        <f>F46-G46-H46-I46</f>
        <v>91349329774.581909</v>
      </c>
      <c r="K49" s="76"/>
      <c r="L49" s="76"/>
      <c r="T49" s="66"/>
    </row>
    <row r="50" spans="1:20" x14ac:dyDescent="0.25">
      <c r="C50" s="77"/>
      <c r="G50" s="66">
        <f>G48-G49</f>
        <v>4.000091552734375E-2</v>
      </c>
      <c r="I50" s="66">
        <f>F46+K46+L46+M46+P46</f>
        <v>241107625061.77893</v>
      </c>
      <c r="J50" s="78"/>
      <c r="K50" s="78"/>
      <c r="L50" s="78"/>
    </row>
    <row r="51" spans="1:20" x14ac:dyDescent="0.25">
      <c r="C51" s="77"/>
      <c r="E51" s="78"/>
      <c r="G51" s="66"/>
      <c r="J51" s="66"/>
      <c r="K51" s="66"/>
      <c r="L51" s="66"/>
    </row>
    <row r="54" spans="1:20" ht="21" x14ac:dyDescent="0.4">
      <c r="A54" s="79" t="s">
        <v>885</v>
      </c>
    </row>
  </sheetData>
  <mergeCells count="24">
    <mergeCell ref="B46:C46"/>
    <mergeCell ref="O7:O8"/>
    <mergeCell ref="P7:P8"/>
    <mergeCell ref="Q7:Q8"/>
    <mergeCell ref="R7:R8"/>
    <mergeCell ref="G7:I7"/>
    <mergeCell ref="J7:J8"/>
    <mergeCell ref="K7:K8"/>
    <mergeCell ref="L7:L8"/>
    <mergeCell ref="M7:M8"/>
    <mergeCell ref="N7:N8"/>
    <mergeCell ref="A1:U1"/>
    <mergeCell ref="A2:U2"/>
    <mergeCell ref="A4:T4"/>
    <mergeCell ref="D5:T5"/>
    <mergeCell ref="A7:A8"/>
    <mergeCell ref="B7:B8"/>
    <mergeCell ref="C7:C8"/>
    <mergeCell ref="D7:D8"/>
    <mergeCell ref="E7:E8"/>
    <mergeCell ref="F7:F8"/>
    <mergeCell ref="U7:U8"/>
    <mergeCell ref="S7:S8"/>
    <mergeCell ref="T7:T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416"/>
  <sheetViews>
    <sheetView zoomScale="87" zoomScaleNormal="87" workbookViewId="0">
      <pane xSplit="2" ySplit="6" topLeftCell="E372" activePane="bottomRight" state="frozen"/>
      <selection pane="topRight" activeCell="C1" sqref="C1"/>
      <selection pane="bottomLeft" activeCell="A7" sqref="A7"/>
      <selection pane="bottomRight" activeCell="E372" sqref="E372"/>
    </sheetView>
  </sheetViews>
  <sheetFormatPr defaultRowHeight="13.2" x14ac:dyDescent="0.25"/>
  <cols>
    <col min="1" max="1" width="9.33203125" bestFit="1" customWidth="1"/>
    <col min="2" max="2" width="13.88671875" style="110" bestFit="1" customWidth="1"/>
    <col min="3" max="3" width="6.109375" customWidth="1"/>
    <col min="4" max="4" width="20.6640625" customWidth="1"/>
    <col min="5" max="11" width="19.88671875" customWidth="1"/>
    <col min="12" max="12" width="18.44140625" customWidth="1"/>
    <col min="13" max="13" width="19.6640625" bestFit="1" customWidth="1"/>
    <col min="14" max="14" width="0.6640625" customWidth="1"/>
    <col min="15" max="15" width="4.6640625" customWidth="1"/>
    <col min="16" max="16" width="9.44140625" bestFit="1" customWidth="1"/>
    <col min="17" max="17" width="17.88671875" style="110" customWidth="1"/>
    <col min="18" max="18" width="18.6640625" customWidth="1"/>
    <col min="19" max="22" width="21.88671875" customWidth="1"/>
    <col min="23" max="25" width="18.5546875" customWidth="1"/>
    <col min="26" max="26" width="22.109375" bestFit="1" customWidth="1"/>
    <col min="27" max="27" width="20.6640625" customWidth="1"/>
  </cols>
  <sheetData>
    <row r="1" spans="1:27" ht="24.6" x14ac:dyDescent="0.4">
      <c r="A1" s="178" t="s">
        <v>906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7" ht="24.6" x14ac:dyDescent="0.4">
      <c r="A2" s="178" t="s">
        <v>895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</row>
    <row r="3" spans="1:27" ht="45" customHeight="1" x14ac:dyDescent="0.4">
      <c r="B3" s="179" t="s">
        <v>920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</row>
    <row r="4" spans="1:27" x14ac:dyDescent="0.25">
      <c r="N4">
        <v>0</v>
      </c>
    </row>
    <row r="5" spans="1:27" ht="43.2" customHeight="1" x14ac:dyDescent="0.25">
      <c r="A5" s="10" t="s">
        <v>0</v>
      </c>
      <c r="B5" s="111" t="s">
        <v>908</v>
      </c>
      <c r="C5" s="2" t="s">
        <v>0</v>
      </c>
      <c r="D5" s="2" t="s">
        <v>11</v>
      </c>
      <c r="E5" s="2" t="s">
        <v>14</v>
      </c>
      <c r="F5" s="2" t="s">
        <v>911</v>
      </c>
      <c r="G5" s="2" t="s">
        <v>890</v>
      </c>
      <c r="H5" s="2" t="s">
        <v>892</v>
      </c>
      <c r="I5" s="2" t="s">
        <v>921</v>
      </c>
      <c r="J5" s="2" t="s">
        <v>900</v>
      </c>
      <c r="K5" s="2" t="s">
        <v>901</v>
      </c>
      <c r="L5" s="2" t="s">
        <v>12</v>
      </c>
      <c r="M5" s="109" t="s">
        <v>21</v>
      </c>
      <c r="N5" s="8"/>
      <c r="O5" s="1"/>
      <c r="P5" s="2" t="s">
        <v>0</v>
      </c>
      <c r="Q5" s="111" t="s">
        <v>10</v>
      </c>
      <c r="R5" s="2" t="s">
        <v>11</v>
      </c>
      <c r="S5" s="2" t="s">
        <v>14</v>
      </c>
      <c r="T5" s="2" t="s">
        <v>911</v>
      </c>
      <c r="U5" s="2" t="s">
        <v>890</v>
      </c>
      <c r="V5" s="2" t="s">
        <v>892</v>
      </c>
      <c r="W5" s="2" t="s">
        <v>921</v>
      </c>
      <c r="X5" s="2" t="s">
        <v>900</v>
      </c>
      <c r="Y5" s="2" t="s">
        <v>901</v>
      </c>
      <c r="Z5" s="2" t="s">
        <v>12</v>
      </c>
      <c r="AA5" s="2" t="s">
        <v>21</v>
      </c>
    </row>
    <row r="6" spans="1:27" ht="15.6" x14ac:dyDescent="0.3">
      <c r="A6" s="1"/>
      <c r="B6" s="112"/>
      <c r="C6" s="1"/>
      <c r="D6" s="3"/>
      <c r="E6" s="59" t="s">
        <v>877</v>
      </c>
      <c r="F6" s="59" t="s">
        <v>877</v>
      </c>
      <c r="G6" s="59" t="s">
        <v>877</v>
      </c>
      <c r="H6" s="59" t="s">
        <v>877</v>
      </c>
      <c r="I6" s="59" t="s">
        <v>877</v>
      </c>
      <c r="J6" s="59" t="s">
        <v>877</v>
      </c>
      <c r="K6" s="59" t="s">
        <v>877</v>
      </c>
      <c r="L6" s="59" t="s">
        <v>877</v>
      </c>
      <c r="M6" s="59" t="s">
        <v>877</v>
      </c>
      <c r="N6" s="8"/>
      <c r="O6" s="1"/>
      <c r="P6" s="3"/>
      <c r="Q6" s="113"/>
      <c r="R6" s="3"/>
      <c r="S6" s="59" t="s">
        <v>877</v>
      </c>
      <c r="T6" s="59" t="s">
        <v>877</v>
      </c>
      <c r="U6" s="59" t="s">
        <v>877</v>
      </c>
      <c r="V6" s="59" t="s">
        <v>877</v>
      </c>
      <c r="W6" s="59" t="s">
        <v>877</v>
      </c>
      <c r="X6" s="59" t="s">
        <v>877</v>
      </c>
      <c r="Y6" s="59" t="s">
        <v>877</v>
      </c>
      <c r="Z6" s="59" t="s">
        <v>877</v>
      </c>
      <c r="AA6" s="59" t="s">
        <v>877</v>
      </c>
    </row>
    <row r="7" spans="1:27" ht="24.9" customHeight="1" x14ac:dyDescent="0.25">
      <c r="A7" s="173">
        <v>1</v>
      </c>
      <c r="B7" s="164" t="s">
        <v>34</v>
      </c>
      <c r="C7" s="1">
        <v>1</v>
      </c>
      <c r="D7" s="4" t="s">
        <v>73</v>
      </c>
      <c r="E7" s="4">
        <v>66711042.091553405</v>
      </c>
      <c r="F7" s="4">
        <v>0</v>
      </c>
      <c r="G7" s="4">
        <v>17013688.4584</v>
      </c>
      <c r="H7" s="4">
        <v>1590650.7335999999</v>
      </c>
      <c r="I7" s="4">
        <v>2559461.4385466017</v>
      </c>
      <c r="J7" s="4">
        <f>I7/2</f>
        <v>1279730.7192733008</v>
      </c>
      <c r="K7" s="4">
        <f>I7-J7</f>
        <v>1279730.7192733008</v>
      </c>
      <c r="L7" s="4">
        <v>51640827.4969</v>
      </c>
      <c r="M7" s="5">
        <f>E7+F7+G7+H7+K7+L7</f>
        <v>138235939.49972671</v>
      </c>
      <c r="N7" s="8"/>
      <c r="O7" s="173">
        <v>19</v>
      </c>
      <c r="P7" s="9">
        <v>26</v>
      </c>
      <c r="Q7" s="180" t="s">
        <v>52</v>
      </c>
      <c r="R7" s="4" t="s">
        <v>453</v>
      </c>
      <c r="S7" s="4">
        <v>70622474.675048545</v>
      </c>
      <c r="T7" s="4">
        <f>-11651464.66</f>
        <v>-11651464.66</v>
      </c>
      <c r="U7" s="4">
        <v>18011242.885899998</v>
      </c>
      <c r="V7" s="4">
        <v>1683914.5009999999</v>
      </c>
      <c r="W7" s="4">
        <v>2709528.9618514557</v>
      </c>
      <c r="X7" s="4">
        <v>0</v>
      </c>
      <c r="Y7" s="4">
        <f>W7-X7</f>
        <v>2709528.9618514557</v>
      </c>
      <c r="Z7" s="4">
        <v>59764069.661200002</v>
      </c>
      <c r="AA7" s="5">
        <f>S7+T7+U7+V7+W7+Y7+Z7</f>
        <v>143849294.98685148</v>
      </c>
    </row>
    <row r="8" spans="1:27" ht="24.9" customHeight="1" x14ac:dyDescent="0.25">
      <c r="A8" s="173"/>
      <c r="B8" s="165"/>
      <c r="C8" s="1">
        <v>2</v>
      </c>
      <c r="D8" s="4" t="s">
        <v>74</v>
      </c>
      <c r="E8" s="4">
        <v>111298683.22737864</v>
      </c>
      <c r="F8" s="4">
        <v>0</v>
      </c>
      <c r="G8" s="4">
        <v>28385122.805700004</v>
      </c>
      <c r="H8" s="4">
        <v>2653793.5336000002</v>
      </c>
      <c r="I8" s="4">
        <v>4270127.9870213587</v>
      </c>
      <c r="J8" s="4">
        <f t="shared" ref="J8:J23" si="0">I8/2</f>
        <v>2135063.9935106793</v>
      </c>
      <c r="K8" s="4">
        <f t="shared" ref="K8:K46" si="1">I8-J8</f>
        <v>2135063.9935106793</v>
      </c>
      <c r="L8" s="4">
        <v>90948991.9146</v>
      </c>
      <c r="M8" s="5">
        <f t="shared" ref="M8:M71" si="2">E8+F8+G8+H8+K8+L8</f>
        <v>235421655.47478932</v>
      </c>
      <c r="N8" s="8"/>
      <c r="O8" s="173"/>
      <c r="P8" s="9">
        <v>27</v>
      </c>
      <c r="Q8" s="181"/>
      <c r="R8" s="4" t="s">
        <v>454</v>
      </c>
      <c r="S8" s="4">
        <v>69162969.2623301</v>
      </c>
      <c r="T8" s="4">
        <f t="shared" ref="T8:T25" si="3">-11651464.66</f>
        <v>-11651464.66</v>
      </c>
      <c r="U8" s="4">
        <v>17639017.095199998</v>
      </c>
      <c r="V8" s="4">
        <v>1649114.2148</v>
      </c>
      <c r="W8" s="4">
        <v>2653533.017169903</v>
      </c>
      <c r="X8" s="4">
        <v>0</v>
      </c>
      <c r="Y8" s="4">
        <f t="shared" ref="Y8:Y61" si="4">W8-X8</f>
        <v>2653533.017169903</v>
      </c>
      <c r="Z8" s="4">
        <v>63936750.767899998</v>
      </c>
      <c r="AA8" s="5">
        <f t="shared" ref="AA8:AA71" si="5">S8+T8+U8+V8+W8+Y8+Z8</f>
        <v>146043452.71456993</v>
      </c>
    </row>
    <row r="9" spans="1:27" ht="24.9" customHeight="1" x14ac:dyDescent="0.25">
      <c r="A9" s="173"/>
      <c r="B9" s="165"/>
      <c r="C9" s="1">
        <v>3</v>
      </c>
      <c r="D9" s="4" t="s">
        <v>75</v>
      </c>
      <c r="E9" s="4">
        <v>78310877.619805828</v>
      </c>
      <c r="F9" s="4">
        <v>0</v>
      </c>
      <c r="G9" s="4">
        <v>19972059.091799997</v>
      </c>
      <c r="H9" s="4">
        <v>1867235.9332000001</v>
      </c>
      <c r="I9" s="4">
        <v>3004505.1793941748</v>
      </c>
      <c r="J9" s="4">
        <f t="shared" si="0"/>
        <v>1502252.5896970874</v>
      </c>
      <c r="K9" s="4">
        <f t="shared" si="1"/>
        <v>1502252.5896970874</v>
      </c>
      <c r="L9" s="4">
        <v>59433526.5902</v>
      </c>
      <c r="M9" s="5">
        <f t="shared" si="2"/>
        <v>161085951.82470292</v>
      </c>
      <c r="N9" s="8"/>
      <c r="O9" s="173"/>
      <c r="P9" s="9">
        <v>28</v>
      </c>
      <c r="Q9" s="181"/>
      <c r="R9" s="4" t="s">
        <v>455</v>
      </c>
      <c r="S9" s="4">
        <v>69225577.137378633</v>
      </c>
      <c r="T9" s="4">
        <f t="shared" si="3"/>
        <v>-11651464.66</v>
      </c>
      <c r="U9" s="4">
        <v>17654984.3301</v>
      </c>
      <c r="V9" s="4">
        <v>1650607.03</v>
      </c>
      <c r="W9" s="4">
        <v>2655935.0549213588</v>
      </c>
      <c r="X9" s="4">
        <v>0</v>
      </c>
      <c r="Y9" s="4">
        <f t="shared" si="4"/>
        <v>2655935.0549213588</v>
      </c>
      <c r="Z9" s="4">
        <v>62945485.846000001</v>
      </c>
      <c r="AA9" s="5">
        <f t="shared" si="5"/>
        <v>145137059.79332137</v>
      </c>
    </row>
    <row r="10" spans="1:27" ht="24.9" customHeight="1" x14ac:dyDescent="0.25">
      <c r="A10" s="173"/>
      <c r="B10" s="165"/>
      <c r="C10" s="1">
        <v>4</v>
      </c>
      <c r="D10" s="4" t="s">
        <v>76</v>
      </c>
      <c r="E10" s="4">
        <v>79790302.767475724</v>
      </c>
      <c r="F10" s="4">
        <v>0</v>
      </c>
      <c r="G10" s="4">
        <v>20349365.123599999</v>
      </c>
      <c r="H10" s="4">
        <v>1902511.1832999999</v>
      </c>
      <c r="I10" s="4">
        <v>3061265.3722242718</v>
      </c>
      <c r="J10" s="4">
        <f t="shared" si="0"/>
        <v>1530632.6861121359</v>
      </c>
      <c r="K10" s="4">
        <f t="shared" si="1"/>
        <v>1530632.6861121359</v>
      </c>
      <c r="L10" s="4">
        <v>62155218.506999999</v>
      </c>
      <c r="M10" s="5">
        <f t="shared" si="2"/>
        <v>165728030.26748788</v>
      </c>
      <c r="N10" s="8"/>
      <c r="O10" s="173"/>
      <c r="P10" s="9">
        <v>29</v>
      </c>
      <c r="Q10" s="181"/>
      <c r="R10" s="4" t="s">
        <v>456</v>
      </c>
      <c r="S10" s="4">
        <v>82043796.984660193</v>
      </c>
      <c r="T10" s="4">
        <f t="shared" si="3"/>
        <v>-11651464.66</v>
      </c>
      <c r="U10" s="4">
        <v>20924086.2993</v>
      </c>
      <c r="V10" s="4">
        <v>1956243.2511</v>
      </c>
      <c r="W10" s="4">
        <v>3147723.7960398057</v>
      </c>
      <c r="X10" s="4">
        <v>0</v>
      </c>
      <c r="Y10" s="4">
        <f t="shared" si="4"/>
        <v>3147723.7960398057</v>
      </c>
      <c r="Z10" s="4">
        <v>73603136.878099993</v>
      </c>
      <c r="AA10" s="5">
        <f t="shared" si="5"/>
        <v>173171246.34523982</v>
      </c>
    </row>
    <row r="11" spans="1:27" ht="24.9" customHeight="1" x14ac:dyDescent="0.25">
      <c r="A11" s="173"/>
      <c r="B11" s="165"/>
      <c r="C11" s="1">
        <v>5</v>
      </c>
      <c r="D11" s="4" t="s">
        <v>77</v>
      </c>
      <c r="E11" s="4">
        <v>72624802.534951463</v>
      </c>
      <c r="F11" s="4">
        <v>0</v>
      </c>
      <c r="G11" s="4">
        <v>18521907.7075</v>
      </c>
      <c r="H11" s="4">
        <v>1731657.7856999999</v>
      </c>
      <c r="I11" s="4">
        <v>2786351.0408485439</v>
      </c>
      <c r="J11" s="4">
        <f t="shared" si="0"/>
        <v>1393175.5204242719</v>
      </c>
      <c r="K11" s="4">
        <f t="shared" si="1"/>
        <v>1393175.5204242719</v>
      </c>
      <c r="L11" s="4">
        <v>55431067.712499999</v>
      </c>
      <c r="M11" s="5">
        <f t="shared" si="2"/>
        <v>149702611.26107574</v>
      </c>
      <c r="N11" s="8"/>
      <c r="O11" s="173"/>
      <c r="P11" s="9">
        <v>30</v>
      </c>
      <c r="Q11" s="181"/>
      <c r="R11" s="4" t="s">
        <v>457</v>
      </c>
      <c r="S11" s="4">
        <v>82685623.778834954</v>
      </c>
      <c r="T11" s="4">
        <f t="shared" si="3"/>
        <v>-11651464.66</v>
      </c>
      <c r="U11" s="4">
        <v>21087774.959899999</v>
      </c>
      <c r="V11" s="4">
        <v>1971546.8983</v>
      </c>
      <c r="W11" s="4">
        <v>3172348.3691650485</v>
      </c>
      <c r="X11" s="4">
        <v>0</v>
      </c>
      <c r="Y11" s="4">
        <f t="shared" si="4"/>
        <v>3172348.3691650485</v>
      </c>
      <c r="Z11" s="4">
        <v>72533967.330300003</v>
      </c>
      <c r="AA11" s="5">
        <f t="shared" si="5"/>
        <v>172972145.04566509</v>
      </c>
    </row>
    <row r="12" spans="1:27" ht="24.9" customHeight="1" x14ac:dyDescent="0.25">
      <c r="A12" s="173"/>
      <c r="B12" s="165"/>
      <c r="C12" s="1">
        <v>6</v>
      </c>
      <c r="D12" s="4" t="s">
        <v>78</v>
      </c>
      <c r="E12" s="4">
        <v>75002648.983980581</v>
      </c>
      <c r="F12" s="4">
        <v>0</v>
      </c>
      <c r="G12" s="4">
        <v>19128343.1252</v>
      </c>
      <c r="H12" s="4">
        <v>1788354.8943</v>
      </c>
      <c r="I12" s="4">
        <v>2877580.4101194176</v>
      </c>
      <c r="J12" s="4">
        <f t="shared" si="0"/>
        <v>1438790.2050597088</v>
      </c>
      <c r="K12" s="4">
        <f t="shared" si="1"/>
        <v>1438790.2050597088</v>
      </c>
      <c r="L12" s="4">
        <v>57386883.8486</v>
      </c>
      <c r="M12" s="5">
        <f t="shared" si="2"/>
        <v>154745021.05714029</v>
      </c>
      <c r="N12" s="8"/>
      <c r="O12" s="173"/>
      <c r="P12" s="9">
        <v>31</v>
      </c>
      <c r="Q12" s="181"/>
      <c r="R12" s="4" t="s">
        <v>58</v>
      </c>
      <c r="S12" s="4">
        <v>142961252.23252428</v>
      </c>
      <c r="T12" s="4">
        <f t="shared" si="3"/>
        <v>-11651464.66</v>
      </c>
      <c r="U12" s="4">
        <v>36460204.050999999</v>
      </c>
      <c r="V12" s="4">
        <v>3408752.3385000001</v>
      </c>
      <c r="W12" s="4">
        <v>5484906.258675728</v>
      </c>
      <c r="X12" s="4">
        <v>0</v>
      </c>
      <c r="Y12" s="4">
        <f t="shared" si="4"/>
        <v>5484906.258675728</v>
      </c>
      <c r="Z12" s="4">
        <v>120106110.34100001</v>
      </c>
      <c r="AA12" s="5">
        <f t="shared" si="5"/>
        <v>302254666.82037574</v>
      </c>
    </row>
    <row r="13" spans="1:27" ht="24.9" customHeight="1" x14ac:dyDescent="0.25">
      <c r="A13" s="173"/>
      <c r="B13" s="165"/>
      <c r="C13" s="1">
        <v>7</v>
      </c>
      <c r="D13" s="4" t="s">
        <v>79</v>
      </c>
      <c r="E13" s="4">
        <v>72772658.63233009</v>
      </c>
      <c r="F13" s="4">
        <v>0</v>
      </c>
      <c r="G13" s="4">
        <v>18559616.2711</v>
      </c>
      <c r="H13" s="4">
        <v>1735183.2501999999</v>
      </c>
      <c r="I13" s="4">
        <v>2792023.7445699028</v>
      </c>
      <c r="J13" s="4">
        <f t="shared" si="0"/>
        <v>1396011.8722849514</v>
      </c>
      <c r="K13" s="4">
        <f t="shared" si="1"/>
        <v>1396011.8722849514</v>
      </c>
      <c r="L13" s="4">
        <v>55029616.601599999</v>
      </c>
      <c r="M13" s="5">
        <f t="shared" si="2"/>
        <v>149493086.62751505</v>
      </c>
      <c r="N13" s="8"/>
      <c r="O13" s="173"/>
      <c r="P13" s="9">
        <v>32</v>
      </c>
      <c r="Q13" s="181"/>
      <c r="R13" s="4" t="s">
        <v>458</v>
      </c>
      <c r="S13" s="4">
        <v>71606134.630873784</v>
      </c>
      <c r="T13" s="4">
        <f t="shared" si="3"/>
        <v>-11651464.66</v>
      </c>
      <c r="U13" s="4">
        <v>18262111.160599999</v>
      </c>
      <c r="V13" s="4">
        <v>1707368.7805000001</v>
      </c>
      <c r="W13" s="4">
        <v>2747268.4371262132</v>
      </c>
      <c r="X13" s="4">
        <v>0</v>
      </c>
      <c r="Y13" s="4">
        <f t="shared" si="4"/>
        <v>2747268.4371262132</v>
      </c>
      <c r="Z13" s="4">
        <v>64040872.1021</v>
      </c>
      <c r="AA13" s="5">
        <f t="shared" si="5"/>
        <v>149459558.88832623</v>
      </c>
    </row>
    <row r="14" spans="1:27" ht="24.9" customHeight="1" x14ac:dyDescent="0.25">
      <c r="A14" s="173"/>
      <c r="B14" s="165"/>
      <c r="C14" s="1">
        <v>8</v>
      </c>
      <c r="D14" s="4" t="s">
        <v>80</v>
      </c>
      <c r="E14" s="4">
        <v>70957879.971262127</v>
      </c>
      <c r="F14" s="4">
        <v>0</v>
      </c>
      <c r="G14" s="4">
        <v>18096783.165899999</v>
      </c>
      <c r="H14" s="4">
        <v>1691911.8679</v>
      </c>
      <c r="I14" s="4">
        <v>2722397.2501378641</v>
      </c>
      <c r="J14" s="4">
        <f t="shared" si="0"/>
        <v>1361198.6250689321</v>
      </c>
      <c r="K14" s="4">
        <f t="shared" si="1"/>
        <v>1361198.6250689321</v>
      </c>
      <c r="L14" s="4">
        <v>52504860.621299997</v>
      </c>
      <c r="M14" s="5">
        <f t="shared" si="2"/>
        <v>144612634.25143105</v>
      </c>
      <c r="N14" s="8"/>
      <c r="O14" s="173"/>
      <c r="P14" s="9">
        <v>33</v>
      </c>
      <c r="Q14" s="181"/>
      <c r="R14" s="4" t="s">
        <v>459</v>
      </c>
      <c r="S14" s="4">
        <v>70866518.318640783</v>
      </c>
      <c r="T14" s="4">
        <f t="shared" si="3"/>
        <v>-11651464.66</v>
      </c>
      <c r="U14" s="4">
        <v>18073482.695099998</v>
      </c>
      <c r="V14" s="4">
        <v>1689733.4506999999</v>
      </c>
      <c r="W14" s="4">
        <v>2718892.0339592234</v>
      </c>
      <c r="X14" s="4">
        <v>0</v>
      </c>
      <c r="Y14" s="4">
        <f t="shared" si="4"/>
        <v>2718892.0339592234</v>
      </c>
      <c r="Z14" s="4">
        <v>58990241.893200003</v>
      </c>
      <c r="AA14" s="5">
        <f t="shared" si="5"/>
        <v>143406295.76555923</v>
      </c>
    </row>
    <row r="15" spans="1:27" ht="24.9" customHeight="1" x14ac:dyDescent="0.25">
      <c r="A15" s="173"/>
      <c r="B15" s="165"/>
      <c r="C15" s="1">
        <v>9</v>
      </c>
      <c r="D15" s="4" t="s">
        <v>81</v>
      </c>
      <c r="E15" s="4">
        <v>76553447.703398049</v>
      </c>
      <c r="F15" s="4">
        <v>0</v>
      </c>
      <c r="G15" s="4">
        <v>19523851.956299998</v>
      </c>
      <c r="H15" s="4">
        <v>1825331.9680000001</v>
      </c>
      <c r="I15" s="4">
        <v>2937078.9488019412</v>
      </c>
      <c r="J15" s="4">
        <f t="shared" si="0"/>
        <v>1468539.4744009706</v>
      </c>
      <c r="K15" s="4">
        <f t="shared" si="1"/>
        <v>1468539.4744009706</v>
      </c>
      <c r="L15" s="4">
        <v>58653486.332099997</v>
      </c>
      <c r="M15" s="5">
        <f t="shared" si="2"/>
        <v>158024657.43419901</v>
      </c>
      <c r="N15" s="8"/>
      <c r="O15" s="173"/>
      <c r="P15" s="9">
        <v>34</v>
      </c>
      <c r="Q15" s="181"/>
      <c r="R15" s="4" t="s">
        <v>460</v>
      </c>
      <c r="S15" s="4">
        <v>84829017.25999999</v>
      </c>
      <c r="T15" s="4">
        <f t="shared" si="3"/>
        <v>-11651464.66</v>
      </c>
      <c r="U15" s="4">
        <v>21634416.532099999</v>
      </c>
      <c r="V15" s="4">
        <v>2022653.7361999999</v>
      </c>
      <c r="W15" s="4">
        <v>3254582.6258999999</v>
      </c>
      <c r="X15" s="4">
        <v>0</v>
      </c>
      <c r="Y15" s="4">
        <f t="shared" si="4"/>
        <v>3254582.6258999999</v>
      </c>
      <c r="Z15" s="4">
        <v>74267003.571099997</v>
      </c>
      <c r="AA15" s="5">
        <f t="shared" si="5"/>
        <v>177610791.69119999</v>
      </c>
    </row>
    <row r="16" spans="1:27" ht="24.9" customHeight="1" x14ac:dyDescent="0.25">
      <c r="A16" s="173"/>
      <c r="B16" s="165"/>
      <c r="C16" s="1">
        <v>10</v>
      </c>
      <c r="D16" s="4" t="s">
        <v>82</v>
      </c>
      <c r="E16" s="4">
        <v>77686259.479320377</v>
      </c>
      <c r="F16" s="4">
        <v>0</v>
      </c>
      <c r="G16" s="4">
        <v>19812759.2502</v>
      </c>
      <c r="H16" s="4">
        <v>1852342.6070999999</v>
      </c>
      <c r="I16" s="4">
        <v>2980540.8400796112</v>
      </c>
      <c r="J16" s="4">
        <f t="shared" si="0"/>
        <v>1490270.4200398056</v>
      </c>
      <c r="K16" s="4">
        <f t="shared" si="1"/>
        <v>1490270.4200398056</v>
      </c>
      <c r="L16" s="4">
        <v>60829224.618100002</v>
      </c>
      <c r="M16" s="5">
        <f t="shared" si="2"/>
        <v>161670856.37476018</v>
      </c>
      <c r="N16" s="8"/>
      <c r="O16" s="173"/>
      <c r="P16" s="9">
        <v>35</v>
      </c>
      <c r="Q16" s="181"/>
      <c r="R16" s="4" t="s">
        <v>461</v>
      </c>
      <c r="S16" s="4">
        <v>69992115.561553404</v>
      </c>
      <c r="T16" s="4">
        <f t="shared" si="3"/>
        <v>-11651464.66</v>
      </c>
      <c r="U16" s="4">
        <v>17850478.891999997</v>
      </c>
      <c r="V16" s="4">
        <v>1668884.2877</v>
      </c>
      <c r="W16" s="4">
        <v>2685344.3622466018</v>
      </c>
      <c r="X16" s="4">
        <v>0</v>
      </c>
      <c r="Y16" s="4">
        <f t="shared" si="4"/>
        <v>2685344.3622466018</v>
      </c>
      <c r="Z16" s="4">
        <v>63440497.057899997</v>
      </c>
      <c r="AA16" s="5">
        <f t="shared" si="5"/>
        <v>146671199.86364663</v>
      </c>
    </row>
    <row r="17" spans="1:27" ht="24.9" customHeight="1" x14ac:dyDescent="0.25">
      <c r="A17" s="173"/>
      <c r="B17" s="165"/>
      <c r="C17" s="1">
        <v>11</v>
      </c>
      <c r="D17" s="4" t="s">
        <v>83</v>
      </c>
      <c r="E17" s="4">
        <v>84956138.754368931</v>
      </c>
      <c r="F17" s="4">
        <v>0</v>
      </c>
      <c r="G17" s="4">
        <v>21666837.034600001</v>
      </c>
      <c r="H17" s="4">
        <v>2025684.8071000001</v>
      </c>
      <c r="I17" s="4">
        <v>3259459.8178310674</v>
      </c>
      <c r="J17" s="4">
        <f t="shared" si="0"/>
        <v>1629729.9089155337</v>
      </c>
      <c r="K17" s="4">
        <f t="shared" si="1"/>
        <v>1629729.9089155337</v>
      </c>
      <c r="L17" s="4">
        <v>68744558.266200006</v>
      </c>
      <c r="M17" s="5">
        <f t="shared" si="2"/>
        <v>179022948.77118447</v>
      </c>
      <c r="N17" s="8"/>
      <c r="O17" s="173"/>
      <c r="P17" s="9">
        <v>36</v>
      </c>
      <c r="Q17" s="181"/>
      <c r="R17" s="4" t="s">
        <v>462</v>
      </c>
      <c r="S17" s="4">
        <v>88587817.125339806</v>
      </c>
      <c r="T17" s="4">
        <f t="shared" si="3"/>
        <v>-11651464.66</v>
      </c>
      <c r="U17" s="4">
        <v>22593044.187800001</v>
      </c>
      <c r="V17" s="4">
        <v>2112278.1458000001</v>
      </c>
      <c r="W17" s="4">
        <v>3398794.1837601941</v>
      </c>
      <c r="X17" s="4">
        <v>0</v>
      </c>
      <c r="Y17" s="4">
        <f t="shared" si="4"/>
        <v>3398794.1837601941</v>
      </c>
      <c r="Z17" s="4">
        <v>77487434.193900004</v>
      </c>
      <c r="AA17" s="5">
        <f t="shared" si="5"/>
        <v>185926697.36036021</v>
      </c>
    </row>
    <row r="18" spans="1:27" ht="24.9" customHeight="1" x14ac:dyDescent="0.25">
      <c r="A18" s="173"/>
      <c r="B18" s="165"/>
      <c r="C18" s="1">
        <v>12</v>
      </c>
      <c r="D18" s="4" t="s">
        <v>84</v>
      </c>
      <c r="E18" s="4">
        <v>81797659.094757274</v>
      </c>
      <c r="F18" s="4">
        <v>0</v>
      </c>
      <c r="G18" s="4">
        <v>20861312.383099999</v>
      </c>
      <c r="H18" s="4">
        <v>1950374.3663000001</v>
      </c>
      <c r="I18" s="4">
        <v>3138280.3753427183</v>
      </c>
      <c r="J18" s="4">
        <f t="shared" si="0"/>
        <v>1569140.1876713592</v>
      </c>
      <c r="K18" s="4">
        <f t="shared" si="1"/>
        <v>1569140.1876713592</v>
      </c>
      <c r="L18" s="4">
        <v>65574697.312899999</v>
      </c>
      <c r="M18" s="5">
        <f t="shared" si="2"/>
        <v>171753183.34472865</v>
      </c>
      <c r="N18" s="8"/>
      <c r="O18" s="173"/>
      <c r="P18" s="9">
        <v>37</v>
      </c>
      <c r="Q18" s="181"/>
      <c r="R18" s="4" t="s">
        <v>463</v>
      </c>
      <c r="S18" s="4">
        <v>77794305.136990294</v>
      </c>
      <c r="T18" s="4">
        <f t="shared" si="3"/>
        <v>-11651464.66</v>
      </c>
      <c r="U18" s="4">
        <v>19840314.7357</v>
      </c>
      <c r="V18" s="4">
        <v>1854918.8358</v>
      </c>
      <c r="W18" s="4">
        <v>2984686.1613097084</v>
      </c>
      <c r="X18" s="4">
        <v>0</v>
      </c>
      <c r="Y18" s="4">
        <f t="shared" si="4"/>
        <v>2984686.1613097084</v>
      </c>
      <c r="Z18" s="4">
        <v>71160882.766399994</v>
      </c>
      <c r="AA18" s="5">
        <f t="shared" si="5"/>
        <v>164968329.1375097</v>
      </c>
    </row>
    <row r="19" spans="1:27" ht="24.9" customHeight="1" x14ac:dyDescent="0.25">
      <c r="A19" s="173"/>
      <c r="B19" s="165"/>
      <c r="C19" s="1">
        <v>13</v>
      </c>
      <c r="D19" s="4" t="s">
        <v>85</v>
      </c>
      <c r="E19" s="4">
        <v>62462496.746699028</v>
      </c>
      <c r="F19" s="4">
        <v>0</v>
      </c>
      <c r="G19" s="4">
        <v>15930158.286599999</v>
      </c>
      <c r="H19" s="4">
        <v>1489348.8866999999</v>
      </c>
      <c r="I19" s="4">
        <v>2396460.1176009704</v>
      </c>
      <c r="J19" s="4">
        <f t="shared" si="0"/>
        <v>1198230.0588004852</v>
      </c>
      <c r="K19" s="4">
        <f t="shared" si="1"/>
        <v>1198230.0588004852</v>
      </c>
      <c r="L19" s="4">
        <v>48550734.916599996</v>
      </c>
      <c r="M19" s="5">
        <f t="shared" si="2"/>
        <v>129630968.89539951</v>
      </c>
      <c r="N19" s="8"/>
      <c r="O19" s="173"/>
      <c r="P19" s="9">
        <v>38</v>
      </c>
      <c r="Q19" s="181"/>
      <c r="R19" s="4" t="s">
        <v>464</v>
      </c>
      <c r="S19" s="4">
        <v>80894690.776504844</v>
      </c>
      <c r="T19" s="4">
        <f t="shared" si="3"/>
        <v>-11651464.66</v>
      </c>
      <c r="U19" s="4">
        <v>20631023.345899999</v>
      </c>
      <c r="V19" s="4">
        <v>1928844.0893000001</v>
      </c>
      <c r="W19" s="4">
        <v>3103636.7463951451</v>
      </c>
      <c r="X19" s="4">
        <v>0</v>
      </c>
      <c r="Y19" s="4">
        <f t="shared" si="4"/>
        <v>3103636.7463951451</v>
      </c>
      <c r="Z19" s="4">
        <v>73474911.082200006</v>
      </c>
      <c r="AA19" s="5">
        <f t="shared" si="5"/>
        <v>171485278.12669516</v>
      </c>
    </row>
    <row r="20" spans="1:27" ht="24.9" customHeight="1" x14ac:dyDescent="0.25">
      <c r="A20" s="173"/>
      <c r="B20" s="165"/>
      <c r="C20" s="1">
        <v>14</v>
      </c>
      <c r="D20" s="4" t="s">
        <v>86</v>
      </c>
      <c r="E20" s="4">
        <v>59018527.650194176</v>
      </c>
      <c r="F20" s="4">
        <v>0</v>
      </c>
      <c r="G20" s="4">
        <v>15051823.674800001</v>
      </c>
      <c r="H20" s="4">
        <v>1407231.2672999999</v>
      </c>
      <c r="I20" s="4">
        <v>2264327.4777058251</v>
      </c>
      <c r="J20" s="4">
        <f t="shared" si="0"/>
        <v>1132163.7388529126</v>
      </c>
      <c r="K20" s="4">
        <f t="shared" si="1"/>
        <v>1132163.7388529126</v>
      </c>
      <c r="L20" s="4">
        <v>45599429.365400001</v>
      </c>
      <c r="M20" s="5">
        <f t="shared" si="2"/>
        <v>122209175.69654709</v>
      </c>
      <c r="N20" s="8"/>
      <c r="O20" s="173"/>
      <c r="P20" s="9">
        <v>39</v>
      </c>
      <c r="Q20" s="181"/>
      <c r="R20" s="4" t="s">
        <v>465</v>
      </c>
      <c r="S20" s="4">
        <v>63684630.191553399</v>
      </c>
      <c r="T20" s="4">
        <f t="shared" si="3"/>
        <v>-11651464.66</v>
      </c>
      <c r="U20" s="4">
        <v>16241845.783</v>
      </c>
      <c r="V20" s="4">
        <v>1518489.3018</v>
      </c>
      <c r="W20" s="4">
        <v>2443348.9583466016</v>
      </c>
      <c r="X20" s="4">
        <v>0</v>
      </c>
      <c r="Y20" s="4">
        <f t="shared" si="4"/>
        <v>2443348.9583466016</v>
      </c>
      <c r="Z20" s="4">
        <v>58113535.288999997</v>
      </c>
      <c r="AA20" s="5">
        <f t="shared" si="5"/>
        <v>132793733.82204661</v>
      </c>
    </row>
    <row r="21" spans="1:27" ht="24.9" customHeight="1" x14ac:dyDescent="0.25">
      <c r="A21" s="173"/>
      <c r="B21" s="165"/>
      <c r="C21" s="1">
        <v>15</v>
      </c>
      <c r="D21" s="4" t="s">
        <v>87</v>
      </c>
      <c r="E21" s="4">
        <v>61455574.65864078</v>
      </c>
      <c r="F21" s="4">
        <v>0</v>
      </c>
      <c r="G21" s="4">
        <v>15673357.3409</v>
      </c>
      <c r="H21" s="4">
        <v>1465339.9475</v>
      </c>
      <c r="I21" s="4">
        <v>2357828.158359223</v>
      </c>
      <c r="J21" s="4">
        <f t="shared" si="0"/>
        <v>1178914.0791796115</v>
      </c>
      <c r="K21" s="4">
        <f t="shared" si="1"/>
        <v>1178914.0791796115</v>
      </c>
      <c r="L21" s="4">
        <v>49288405.992200002</v>
      </c>
      <c r="M21" s="5">
        <f t="shared" si="2"/>
        <v>129061592.0184204</v>
      </c>
      <c r="N21" s="8"/>
      <c r="O21" s="173"/>
      <c r="P21" s="9">
        <v>40</v>
      </c>
      <c r="Q21" s="181"/>
      <c r="R21" s="4" t="s">
        <v>466</v>
      </c>
      <c r="S21" s="4">
        <v>70214566.417184472</v>
      </c>
      <c r="T21" s="4">
        <f t="shared" si="3"/>
        <v>-11651464.66</v>
      </c>
      <c r="U21" s="4">
        <v>17907211.7722</v>
      </c>
      <c r="V21" s="4">
        <v>1674188.3814000001</v>
      </c>
      <c r="W21" s="4">
        <v>2693878.9971155338</v>
      </c>
      <c r="X21" s="4">
        <v>0</v>
      </c>
      <c r="Y21" s="4">
        <f t="shared" si="4"/>
        <v>2693878.9971155338</v>
      </c>
      <c r="Z21" s="4">
        <v>65561813.930600002</v>
      </c>
      <c r="AA21" s="5">
        <f t="shared" si="5"/>
        <v>149094073.83561558</v>
      </c>
    </row>
    <row r="22" spans="1:27" ht="24.9" customHeight="1" x14ac:dyDescent="0.25">
      <c r="A22" s="173"/>
      <c r="B22" s="165"/>
      <c r="C22" s="1">
        <v>16</v>
      </c>
      <c r="D22" s="4" t="s">
        <v>88</v>
      </c>
      <c r="E22" s="4">
        <v>91610443.836019412</v>
      </c>
      <c r="F22" s="4">
        <v>0</v>
      </c>
      <c r="G22" s="4">
        <v>23363921.505399998</v>
      </c>
      <c r="H22" s="4">
        <v>2184349.324</v>
      </c>
      <c r="I22" s="4">
        <v>3514761.4399805823</v>
      </c>
      <c r="J22" s="4">
        <f t="shared" si="0"/>
        <v>1757380.7199902912</v>
      </c>
      <c r="K22" s="4">
        <f t="shared" si="1"/>
        <v>1757380.7199902912</v>
      </c>
      <c r="L22" s="4">
        <v>65702426.109499998</v>
      </c>
      <c r="M22" s="5">
        <f t="shared" si="2"/>
        <v>184618521.4949097</v>
      </c>
      <c r="N22" s="8"/>
      <c r="O22" s="173"/>
      <c r="P22" s="9">
        <v>41</v>
      </c>
      <c r="Q22" s="181"/>
      <c r="R22" s="4" t="s">
        <v>467</v>
      </c>
      <c r="S22" s="4">
        <v>86577054.001844674</v>
      </c>
      <c r="T22" s="4">
        <f t="shared" si="3"/>
        <v>-11651464.66</v>
      </c>
      <c r="U22" s="4">
        <v>22080228.074099999</v>
      </c>
      <c r="V22" s="4">
        <v>2064333.7316999999</v>
      </c>
      <c r="W22" s="4">
        <v>3321648.4741553394</v>
      </c>
      <c r="X22" s="4">
        <v>0</v>
      </c>
      <c r="Y22" s="4">
        <f t="shared" si="4"/>
        <v>3321648.4741553394</v>
      </c>
      <c r="Z22" s="4">
        <v>74764002.779899999</v>
      </c>
      <c r="AA22" s="5">
        <f t="shared" si="5"/>
        <v>180477450.87585536</v>
      </c>
    </row>
    <row r="23" spans="1:27" ht="24.9" customHeight="1" x14ac:dyDescent="0.25">
      <c r="A23" s="173"/>
      <c r="B23" s="166"/>
      <c r="C23" s="1">
        <v>17</v>
      </c>
      <c r="D23" s="4" t="s">
        <v>89</v>
      </c>
      <c r="E23" s="4">
        <v>79156797.549514562</v>
      </c>
      <c r="F23" s="4">
        <v>0</v>
      </c>
      <c r="G23" s="4">
        <v>20187798.760899998</v>
      </c>
      <c r="H23" s="4">
        <v>1887405.9547999999</v>
      </c>
      <c r="I23" s="4">
        <v>3036960.0678854366</v>
      </c>
      <c r="J23" s="4">
        <f t="shared" si="0"/>
        <v>1518480.0339427183</v>
      </c>
      <c r="K23" s="4">
        <f t="shared" si="1"/>
        <v>1518480.0339427183</v>
      </c>
      <c r="L23" s="4">
        <v>55502759.848300003</v>
      </c>
      <c r="M23" s="5">
        <f t="shared" si="2"/>
        <v>158253242.14745727</v>
      </c>
      <c r="N23" s="8"/>
      <c r="O23" s="173"/>
      <c r="P23" s="9">
        <v>42</v>
      </c>
      <c r="Q23" s="181"/>
      <c r="R23" s="4" t="s">
        <v>468</v>
      </c>
      <c r="S23" s="4">
        <v>101223440.33815534</v>
      </c>
      <c r="T23" s="4">
        <f t="shared" si="3"/>
        <v>-11651464.66</v>
      </c>
      <c r="U23" s="4">
        <v>25815577.520800002</v>
      </c>
      <c r="V23" s="4">
        <v>2413560.5528000002</v>
      </c>
      <c r="W23" s="4">
        <v>3883577.3523446601</v>
      </c>
      <c r="X23" s="4">
        <v>0</v>
      </c>
      <c r="Y23" s="4">
        <f t="shared" si="4"/>
        <v>3883577.3523446601</v>
      </c>
      <c r="Z23" s="4">
        <v>91899914.247899994</v>
      </c>
      <c r="AA23" s="5">
        <f t="shared" si="5"/>
        <v>217468182.70434469</v>
      </c>
    </row>
    <row r="24" spans="1:27" ht="24.9" customHeight="1" x14ac:dyDescent="0.25">
      <c r="A24" s="1"/>
      <c r="B24" s="172" t="s">
        <v>820</v>
      </c>
      <c r="C24" s="170"/>
      <c r="D24" s="11"/>
      <c r="E24" s="11">
        <f>SUM(E7:E23)</f>
        <v>1302166241.3016505</v>
      </c>
      <c r="F24" s="11">
        <f t="shared" ref="F24:L24" si="6">SUM(F7:F23)</f>
        <v>0</v>
      </c>
      <c r="G24" s="11">
        <f>SUM(G7:G23)</f>
        <v>332098705.94199997</v>
      </c>
      <c r="H24" s="11">
        <f t="shared" si="6"/>
        <v>31048708.310600001</v>
      </c>
      <c r="I24" s="11">
        <f t="shared" si="6"/>
        <v>49959409.666449517</v>
      </c>
      <c r="J24" s="11">
        <f t="shared" si="6"/>
        <v>24979704.833224759</v>
      </c>
      <c r="K24" s="11">
        <f t="shared" si="6"/>
        <v>24979704.833224759</v>
      </c>
      <c r="L24" s="11">
        <f t="shared" si="6"/>
        <v>1002976716.0539999</v>
      </c>
      <c r="M24" s="6">
        <f>E24+F24+G24+H24+K24+L24</f>
        <v>2693270076.4414749</v>
      </c>
      <c r="N24" s="8"/>
      <c r="O24" s="173"/>
      <c r="P24" s="9">
        <v>43</v>
      </c>
      <c r="Q24" s="181"/>
      <c r="R24" s="4" t="s">
        <v>469</v>
      </c>
      <c r="S24" s="4">
        <v>66058616.739708737</v>
      </c>
      <c r="T24" s="4">
        <f t="shared" si="3"/>
        <v>-11651464.66</v>
      </c>
      <c r="U24" s="4">
        <v>16847296.788800001</v>
      </c>
      <c r="V24" s="4">
        <v>1575094.3754</v>
      </c>
      <c r="W24" s="4">
        <v>2534430.2371912622</v>
      </c>
      <c r="X24" s="4">
        <v>0</v>
      </c>
      <c r="Y24" s="4">
        <f t="shared" si="4"/>
        <v>2534430.2371912622</v>
      </c>
      <c r="Z24" s="4">
        <v>61971864.3961</v>
      </c>
      <c r="AA24" s="5">
        <f t="shared" si="5"/>
        <v>139870268.11439127</v>
      </c>
    </row>
    <row r="25" spans="1:27" ht="24.9" customHeight="1" x14ac:dyDescent="0.25">
      <c r="A25" s="173">
        <v>2</v>
      </c>
      <c r="B25" s="164" t="s">
        <v>922</v>
      </c>
      <c r="C25" s="1">
        <v>1</v>
      </c>
      <c r="D25" s="4" t="s">
        <v>90</v>
      </c>
      <c r="E25" s="4">
        <v>81177878.816699028</v>
      </c>
      <c r="F25" s="4">
        <v>0</v>
      </c>
      <c r="G25" s="4">
        <v>20703246.3684</v>
      </c>
      <c r="H25" s="4">
        <v>1935596.3936999999</v>
      </c>
      <c r="I25" s="4">
        <v>3114501.6473009703</v>
      </c>
      <c r="J25" s="4">
        <v>0</v>
      </c>
      <c r="K25" s="4">
        <f t="shared" si="1"/>
        <v>3114501.6473009703</v>
      </c>
      <c r="L25" s="4">
        <v>63319763.2311</v>
      </c>
      <c r="M25" s="5">
        <f t="shared" si="2"/>
        <v>170250986.45720002</v>
      </c>
      <c r="N25" s="8"/>
      <c r="O25" s="173"/>
      <c r="P25" s="9">
        <v>44</v>
      </c>
      <c r="Q25" s="182"/>
      <c r="R25" s="4" t="s">
        <v>470</v>
      </c>
      <c r="S25" s="4">
        <v>77675737.686019406</v>
      </c>
      <c r="T25" s="4">
        <f t="shared" si="3"/>
        <v>-11651464.66</v>
      </c>
      <c r="U25" s="4">
        <v>19810075.818500001</v>
      </c>
      <c r="V25" s="4">
        <v>1852091.7265999999</v>
      </c>
      <c r="W25" s="4">
        <v>2980137.1569805825</v>
      </c>
      <c r="X25" s="4">
        <v>0</v>
      </c>
      <c r="Y25" s="4">
        <f t="shared" si="4"/>
        <v>2980137.1569805825</v>
      </c>
      <c r="Z25" s="4">
        <v>68979801.738900006</v>
      </c>
      <c r="AA25" s="5">
        <f t="shared" si="5"/>
        <v>162626516.62398058</v>
      </c>
    </row>
    <row r="26" spans="1:27" ht="24.9" customHeight="1" x14ac:dyDescent="0.25">
      <c r="A26" s="173"/>
      <c r="B26" s="165"/>
      <c r="C26" s="1">
        <v>2</v>
      </c>
      <c r="D26" s="4" t="s">
        <v>91</v>
      </c>
      <c r="E26" s="4">
        <v>99170743.686601937</v>
      </c>
      <c r="F26" s="4">
        <v>0</v>
      </c>
      <c r="G26" s="4">
        <v>25292066.866099998</v>
      </c>
      <c r="H26" s="4">
        <v>2364616.2801999999</v>
      </c>
      <c r="I26" s="4">
        <v>3804822.8049980579</v>
      </c>
      <c r="J26" s="4">
        <v>0</v>
      </c>
      <c r="K26" s="4">
        <f t="shared" si="1"/>
        <v>3804822.8049980579</v>
      </c>
      <c r="L26" s="4">
        <v>66678980.883000001</v>
      </c>
      <c r="M26" s="5">
        <f t="shared" si="2"/>
        <v>197311230.52090001</v>
      </c>
      <c r="N26" s="8"/>
      <c r="O26" s="114"/>
      <c r="P26" s="170"/>
      <c r="Q26" s="171"/>
      <c r="R26" s="11"/>
      <c r="S26" s="11">
        <f>S7+S8+S9+S10+S11+S12+S13+S14+S15+S16+S17+S18+S19+S20+S21+S22+S23+S24+S25+2058682521.4</f>
        <v>3585388859.6551456</v>
      </c>
      <c r="T26" s="11">
        <f>-221377828.54-291286616.5</f>
        <v>-512664445.03999996</v>
      </c>
      <c r="U26" s="11">
        <f>389364416.928+525037264.53</f>
        <v>914401681.45799994</v>
      </c>
      <c r="V26" s="11">
        <f>36402617.6294+49086999.1</f>
        <v>85489616.729400009</v>
      </c>
      <c r="W26" s="11">
        <f>58574201.1846544+78984203.55</f>
        <v>137558404.7346544</v>
      </c>
      <c r="X26" s="4">
        <v>0</v>
      </c>
      <c r="Y26" s="11">
        <f t="shared" si="4"/>
        <v>137558404.7346544</v>
      </c>
      <c r="Z26" s="11">
        <f>1357042295.8737+1831562961.76</f>
        <v>3188605257.6336999</v>
      </c>
      <c r="AA26" s="6">
        <f>3146712041.3309+4252067333.84</f>
        <v>7398779375.1709003</v>
      </c>
    </row>
    <row r="27" spans="1:27" ht="24.9" customHeight="1" x14ac:dyDescent="0.25">
      <c r="A27" s="173"/>
      <c r="B27" s="165"/>
      <c r="C27" s="1">
        <v>3</v>
      </c>
      <c r="D27" s="4" t="s">
        <v>92</v>
      </c>
      <c r="E27" s="4">
        <v>84443916.659611657</v>
      </c>
      <c r="F27" s="4">
        <v>0</v>
      </c>
      <c r="G27" s="4">
        <v>21536202.182099998</v>
      </c>
      <c r="H27" s="4">
        <v>2013471.44</v>
      </c>
      <c r="I27" s="4">
        <v>3239807.7084883493</v>
      </c>
      <c r="J27" s="4">
        <v>0</v>
      </c>
      <c r="K27" s="4">
        <f t="shared" si="1"/>
        <v>3239807.7084883493</v>
      </c>
      <c r="L27" s="4">
        <v>61311389.4287</v>
      </c>
      <c r="M27" s="5">
        <f t="shared" si="2"/>
        <v>172544787.41890001</v>
      </c>
      <c r="N27" s="8"/>
      <c r="O27" s="164">
        <v>20</v>
      </c>
      <c r="P27" s="9">
        <v>1</v>
      </c>
      <c r="Q27" s="164" t="s">
        <v>53</v>
      </c>
      <c r="R27" s="4" t="s">
        <v>471</v>
      </c>
      <c r="S27" s="4">
        <v>78929916.151456311</v>
      </c>
      <c r="T27" s="4">
        <v>0</v>
      </c>
      <c r="U27" s="4">
        <v>20129935.934900001</v>
      </c>
      <c r="V27" s="4">
        <v>1881996.2197</v>
      </c>
      <c r="W27" s="4">
        <v>3028255.4491436891</v>
      </c>
      <c r="X27" s="4">
        <v>0</v>
      </c>
      <c r="Y27" s="4">
        <f t="shared" si="4"/>
        <v>3028255.4491436891</v>
      </c>
      <c r="Z27" s="4">
        <v>57293740.269699998</v>
      </c>
      <c r="AA27" s="5">
        <f t="shared" si="5"/>
        <v>164292099.4740437</v>
      </c>
    </row>
    <row r="28" spans="1:27" ht="24.9" customHeight="1" x14ac:dyDescent="0.25">
      <c r="A28" s="173"/>
      <c r="B28" s="165"/>
      <c r="C28" s="1">
        <v>4</v>
      </c>
      <c r="D28" s="4" t="s">
        <v>93</v>
      </c>
      <c r="E28" s="4">
        <v>73931865.752427176</v>
      </c>
      <c r="F28" s="4">
        <v>0</v>
      </c>
      <c r="G28" s="4">
        <v>18855255.316500001</v>
      </c>
      <c r="H28" s="4">
        <v>1762823.257</v>
      </c>
      <c r="I28" s="4">
        <v>2836498.3297728151</v>
      </c>
      <c r="J28" s="4">
        <v>0</v>
      </c>
      <c r="K28" s="4">
        <f t="shared" si="1"/>
        <v>2836498.3297728151</v>
      </c>
      <c r="L28" s="4">
        <v>57075465.172700003</v>
      </c>
      <c r="M28" s="5">
        <f t="shared" si="2"/>
        <v>154461907.82839999</v>
      </c>
      <c r="N28" s="8"/>
      <c r="O28" s="165"/>
      <c r="P28" s="9">
        <v>2</v>
      </c>
      <c r="Q28" s="165"/>
      <c r="R28" s="4" t="s">
        <v>472</v>
      </c>
      <c r="S28" s="4">
        <v>81332651.191359222</v>
      </c>
      <c r="T28" s="4">
        <v>0</v>
      </c>
      <c r="U28" s="4">
        <v>20742718.8288</v>
      </c>
      <c r="V28" s="4">
        <v>1939286.7690999999</v>
      </c>
      <c r="W28" s="4">
        <v>3120439.7037407765</v>
      </c>
      <c r="X28" s="4">
        <v>0</v>
      </c>
      <c r="Y28" s="4">
        <f t="shared" si="4"/>
        <v>3120439.7037407765</v>
      </c>
      <c r="Z28" s="4">
        <v>61667830.305699997</v>
      </c>
      <c r="AA28" s="5">
        <f t="shared" si="5"/>
        <v>171923366.50244075</v>
      </c>
    </row>
    <row r="29" spans="1:27" ht="24.9" customHeight="1" x14ac:dyDescent="0.25">
      <c r="A29" s="173"/>
      <c r="B29" s="165"/>
      <c r="C29" s="1">
        <v>5</v>
      </c>
      <c r="D29" s="4" t="s">
        <v>94</v>
      </c>
      <c r="E29" s="4">
        <v>73158230.49097088</v>
      </c>
      <c r="F29" s="4">
        <v>0</v>
      </c>
      <c r="G29" s="4">
        <v>18657950.808800001</v>
      </c>
      <c r="H29" s="4">
        <v>1744376.7830999999</v>
      </c>
      <c r="I29" s="4">
        <v>2806816.7425291259</v>
      </c>
      <c r="J29" s="4">
        <v>0</v>
      </c>
      <c r="K29" s="4">
        <f t="shared" si="1"/>
        <v>2806816.7425291259</v>
      </c>
      <c r="L29" s="4">
        <v>59117386.421700001</v>
      </c>
      <c r="M29" s="5">
        <f t="shared" si="2"/>
        <v>155484761.2471</v>
      </c>
      <c r="N29" s="8"/>
      <c r="O29" s="165"/>
      <c r="P29" s="9">
        <v>3</v>
      </c>
      <c r="Q29" s="165"/>
      <c r="R29" s="4" t="s">
        <v>473</v>
      </c>
      <c r="S29" s="4">
        <v>88482240.790485442</v>
      </c>
      <c r="T29" s="4">
        <v>0</v>
      </c>
      <c r="U29" s="4">
        <v>22566118.467199996</v>
      </c>
      <c r="V29" s="4">
        <v>2109760.7952999999</v>
      </c>
      <c r="W29" s="4">
        <v>3394743.6016145633</v>
      </c>
      <c r="X29" s="4">
        <v>0</v>
      </c>
      <c r="Y29" s="4">
        <f t="shared" si="4"/>
        <v>3394743.6016145633</v>
      </c>
      <c r="Z29" s="4">
        <v>64699898.228399999</v>
      </c>
      <c r="AA29" s="5">
        <f t="shared" si="5"/>
        <v>184647505.48461458</v>
      </c>
    </row>
    <row r="30" spans="1:27" ht="24.9" customHeight="1" x14ac:dyDescent="0.25">
      <c r="A30" s="173"/>
      <c r="B30" s="165"/>
      <c r="C30" s="1">
        <v>6</v>
      </c>
      <c r="D30" s="4" t="s">
        <v>95</v>
      </c>
      <c r="E30" s="4">
        <v>78216690.559805825</v>
      </c>
      <c r="F30" s="4">
        <v>0</v>
      </c>
      <c r="G30" s="4">
        <v>19948038.0416</v>
      </c>
      <c r="H30" s="4">
        <v>1864990.1473000001</v>
      </c>
      <c r="I30" s="4">
        <v>3000891.5623941747</v>
      </c>
      <c r="J30" s="4">
        <v>0</v>
      </c>
      <c r="K30" s="4">
        <f t="shared" si="1"/>
        <v>3000891.5623941747</v>
      </c>
      <c r="L30" s="4">
        <v>63013363.218999997</v>
      </c>
      <c r="M30" s="5">
        <f t="shared" si="2"/>
        <v>166043973.53009999</v>
      </c>
      <c r="N30" s="8"/>
      <c r="O30" s="165"/>
      <c r="P30" s="9">
        <v>4</v>
      </c>
      <c r="Q30" s="165"/>
      <c r="R30" s="4" t="s">
        <v>474</v>
      </c>
      <c r="S30" s="4">
        <v>82960900.564854369</v>
      </c>
      <c r="T30" s="4">
        <v>0</v>
      </c>
      <c r="U30" s="4">
        <v>21157980.3312</v>
      </c>
      <c r="V30" s="4">
        <v>1978110.5677</v>
      </c>
      <c r="W30" s="4">
        <v>3182909.7438456304</v>
      </c>
      <c r="X30" s="4">
        <v>0</v>
      </c>
      <c r="Y30" s="4">
        <f t="shared" si="4"/>
        <v>3182909.7438456304</v>
      </c>
      <c r="Z30" s="4">
        <v>63264440.263800003</v>
      </c>
      <c r="AA30" s="5">
        <f t="shared" si="5"/>
        <v>175727251.21524563</v>
      </c>
    </row>
    <row r="31" spans="1:27" ht="24.9" customHeight="1" x14ac:dyDescent="0.25">
      <c r="A31" s="173"/>
      <c r="B31" s="165"/>
      <c r="C31" s="1">
        <v>7</v>
      </c>
      <c r="D31" s="4" t="s">
        <v>96</v>
      </c>
      <c r="E31" s="4">
        <v>85196729.295533985</v>
      </c>
      <c r="F31" s="4">
        <v>0</v>
      </c>
      <c r="G31" s="4">
        <v>21728196.179699998</v>
      </c>
      <c r="H31" s="4">
        <v>2031421.4214999999</v>
      </c>
      <c r="I31" s="4">
        <v>3268690.4068660191</v>
      </c>
      <c r="J31" s="4">
        <v>0</v>
      </c>
      <c r="K31" s="4">
        <f t="shared" si="1"/>
        <v>3268690.4068660191</v>
      </c>
      <c r="L31" s="4">
        <v>61937484.181900002</v>
      </c>
      <c r="M31" s="5">
        <f t="shared" si="2"/>
        <v>174162521.48550001</v>
      </c>
      <c r="N31" s="8"/>
      <c r="O31" s="165"/>
      <c r="P31" s="9">
        <v>5</v>
      </c>
      <c r="Q31" s="165"/>
      <c r="R31" s="4" t="s">
        <v>475</v>
      </c>
      <c r="S31" s="4">
        <v>77586543.825242713</v>
      </c>
      <c r="T31" s="4">
        <v>0</v>
      </c>
      <c r="U31" s="4">
        <v>19787328.2117</v>
      </c>
      <c r="V31" s="4">
        <v>1849964.9981</v>
      </c>
      <c r="W31" s="4">
        <v>2976715.1110572815</v>
      </c>
      <c r="X31" s="4">
        <v>0</v>
      </c>
      <c r="Y31" s="4">
        <f t="shared" si="4"/>
        <v>2976715.1110572815</v>
      </c>
      <c r="Z31" s="4">
        <v>57664625.929200001</v>
      </c>
      <c r="AA31" s="5">
        <f t="shared" si="5"/>
        <v>162841893.18635729</v>
      </c>
    </row>
    <row r="32" spans="1:27" ht="24.9" customHeight="1" x14ac:dyDescent="0.25">
      <c r="A32" s="173"/>
      <c r="B32" s="165"/>
      <c r="C32" s="1">
        <v>8</v>
      </c>
      <c r="D32" s="4" t="s">
        <v>97</v>
      </c>
      <c r="E32" s="4">
        <v>89122885.896019414</v>
      </c>
      <c r="F32" s="4">
        <v>0</v>
      </c>
      <c r="G32" s="4">
        <v>22729505.755199999</v>
      </c>
      <c r="H32" s="4">
        <v>2125036.2666000002</v>
      </c>
      <c r="I32" s="4">
        <v>3419322.8375805826</v>
      </c>
      <c r="J32" s="4">
        <v>0</v>
      </c>
      <c r="K32" s="4">
        <f t="shared" si="1"/>
        <v>3419322.8375805826</v>
      </c>
      <c r="L32" s="4">
        <v>61856349.060999997</v>
      </c>
      <c r="M32" s="5">
        <f t="shared" si="2"/>
        <v>179253099.81639999</v>
      </c>
      <c r="N32" s="8"/>
      <c r="O32" s="165"/>
      <c r="P32" s="9">
        <v>6</v>
      </c>
      <c r="Q32" s="165"/>
      <c r="R32" s="4" t="s">
        <v>476</v>
      </c>
      <c r="S32" s="4">
        <v>72573267.776407763</v>
      </c>
      <c r="T32" s="4">
        <v>0</v>
      </c>
      <c r="U32" s="4">
        <v>18508764.511099998</v>
      </c>
      <c r="V32" s="4">
        <v>1730428.9966</v>
      </c>
      <c r="W32" s="4">
        <v>2784373.8384922324</v>
      </c>
      <c r="X32" s="4">
        <v>0</v>
      </c>
      <c r="Y32" s="4">
        <f t="shared" si="4"/>
        <v>2784373.8384922324</v>
      </c>
      <c r="Z32" s="4">
        <v>55832811.095600002</v>
      </c>
      <c r="AA32" s="5">
        <f t="shared" si="5"/>
        <v>154214020.05669221</v>
      </c>
    </row>
    <row r="33" spans="1:27" ht="24.9" customHeight="1" x14ac:dyDescent="0.25">
      <c r="A33" s="173"/>
      <c r="B33" s="165"/>
      <c r="C33" s="1">
        <v>9</v>
      </c>
      <c r="D33" s="4" t="s">
        <v>800</v>
      </c>
      <c r="E33" s="4">
        <v>77487915.003398061</v>
      </c>
      <c r="F33" s="4">
        <v>0</v>
      </c>
      <c r="G33" s="4">
        <v>19762174.354199998</v>
      </c>
      <c r="H33" s="4">
        <v>1847613.3033</v>
      </c>
      <c r="I33" s="4">
        <v>2972931.0798019418</v>
      </c>
      <c r="J33" s="4">
        <v>0</v>
      </c>
      <c r="K33" s="4">
        <f t="shared" si="1"/>
        <v>2972931.0798019418</v>
      </c>
      <c r="L33" s="4">
        <v>65555762.6712</v>
      </c>
      <c r="M33" s="5">
        <f t="shared" si="2"/>
        <v>167626396.41190001</v>
      </c>
      <c r="N33" s="8"/>
      <c r="O33" s="165"/>
      <c r="P33" s="9">
        <v>7</v>
      </c>
      <c r="Q33" s="165"/>
      <c r="R33" s="4" t="s">
        <v>477</v>
      </c>
      <c r="S33" s="4">
        <v>72810766.147961169</v>
      </c>
      <c r="T33" s="4">
        <v>0</v>
      </c>
      <c r="U33" s="4">
        <v>18569335.042999998</v>
      </c>
      <c r="V33" s="4">
        <v>1736091.8816</v>
      </c>
      <c r="W33" s="4">
        <v>2793485.7921388345</v>
      </c>
      <c r="X33" s="4">
        <v>0</v>
      </c>
      <c r="Y33" s="4">
        <f t="shared" si="4"/>
        <v>2793485.7921388345</v>
      </c>
      <c r="Z33" s="4">
        <v>52860507.327799998</v>
      </c>
      <c r="AA33" s="5">
        <f t="shared" si="5"/>
        <v>151563671.98463884</v>
      </c>
    </row>
    <row r="34" spans="1:27" ht="24.9" customHeight="1" x14ac:dyDescent="0.25">
      <c r="A34" s="173"/>
      <c r="B34" s="165"/>
      <c r="C34" s="1">
        <v>10</v>
      </c>
      <c r="D34" s="4" t="s">
        <v>98</v>
      </c>
      <c r="E34" s="4">
        <v>69380237.518737867</v>
      </c>
      <c r="F34" s="4">
        <v>0</v>
      </c>
      <c r="G34" s="4">
        <v>17694428.2282</v>
      </c>
      <c r="H34" s="4">
        <v>1654294.7350999999</v>
      </c>
      <c r="I34" s="4">
        <v>2661868.8144621355</v>
      </c>
      <c r="J34" s="4">
        <v>0</v>
      </c>
      <c r="K34" s="4">
        <f t="shared" si="1"/>
        <v>2661868.8144621355</v>
      </c>
      <c r="L34" s="4">
        <v>54939362.5735</v>
      </c>
      <c r="M34" s="5">
        <f t="shared" si="2"/>
        <v>146330191.87</v>
      </c>
      <c r="N34" s="8"/>
      <c r="O34" s="165"/>
      <c r="P34" s="9">
        <v>8</v>
      </c>
      <c r="Q34" s="165"/>
      <c r="R34" s="4" t="s">
        <v>478</v>
      </c>
      <c r="S34" s="4">
        <v>77958476.988446593</v>
      </c>
      <c r="T34" s="4">
        <v>0</v>
      </c>
      <c r="U34" s="4">
        <v>19882184.397</v>
      </c>
      <c r="V34" s="4">
        <v>1858833.3314</v>
      </c>
      <c r="W34" s="4">
        <v>2990984.8414533976</v>
      </c>
      <c r="X34" s="4">
        <v>0</v>
      </c>
      <c r="Y34" s="4">
        <f t="shared" si="4"/>
        <v>2990984.8414533976</v>
      </c>
      <c r="Z34" s="4">
        <v>56842464.988200001</v>
      </c>
      <c r="AA34" s="5">
        <f t="shared" si="5"/>
        <v>162523929.3879534</v>
      </c>
    </row>
    <row r="35" spans="1:27" ht="24.9" customHeight="1" x14ac:dyDescent="0.25">
      <c r="A35" s="173"/>
      <c r="B35" s="165"/>
      <c r="C35" s="1">
        <v>11</v>
      </c>
      <c r="D35" s="4" t="s">
        <v>99</v>
      </c>
      <c r="E35" s="4">
        <v>70505834.697087377</v>
      </c>
      <c r="F35" s="4">
        <v>0</v>
      </c>
      <c r="G35" s="4">
        <v>17981495.543000001</v>
      </c>
      <c r="H35" s="4">
        <v>1681133.3502</v>
      </c>
      <c r="I35" s="4">
        <v>2705053.9077126211</v>
      </c>
      <c r="J35" s="4">
        <v>0</v>
      </c>
      <c r="K35" s="4">
        <f t="shared" si="1"/>
        <v>2705053.9077126211</v>
      </c>
      <c r="L35" s="4">
        <v>57675840.216799997</v>
      </c>
      <c r="M35" s="5">
        <f t="shared" si="2"/>
        <v>150549357.7148</v>
      </c>
      <c r="N35" s="8"/>
      <c r="O35" s="165"/>
      <c r="P35" s="9">
        <v>9</v>
      </c>
      <c r="Q35" s="165"/>
      <c r="R35" s="4" t="s">
        <v>479</v>
      </c>
      <c r="S35" s="4">
        <v>73121344.897669896</v>
      </c>
      <c r="T35" s="4">
        <v>0</v>
      </c>
      <c r="U35" s="4">
        <v>18648543.670600001</v>
      </c>
      <c r="V35" s="4">
        <v>1743497.2871000001</v>
      </c>
      <c r="W35" s="4">
        <v>2805401.5756300967</v>
      </c>
      <c r="X35" s="4">
        <v>0</v>
      </c>
      <c r="Y35" s="4">
        <f t="shared" si="4"/>
        <v>2805401.5756300967</v>
      </c>
      <c r="Z35" s="4">
        <v>54352995.9516</v>
      </c>
      <c r="AA35" s="5">
        <f t="shared" si="5"/>
        <v>153477184.95823008</v>
      </c>
    </row>
    <row r="36" spans="1:27" ht="24.9" customHeight="1" x14ac:dyDescent="0.25">
      <c r="A36" s="173"/>
      <c r="B36" s="165"/>
      <c r="C36" s="1">
        <v>12</v>
      </c>
      <c r="D36" s="4" t="s">
        <v>100</v>
      </c>
      <c r="E36" s="4">
        <v>69029751.089417472</v>
      </c>
      <c r="F36" s="4">
        <v>0</v>
      </c>
      <c r="G36" s="4">
        <v>17605041.722899999</v>
      </c>
      <c r="H36" s="4">
        <v>1645937.7753000001</v>
      </c>
      <c r="I36" s="4">
        <v>2648421.9176825238</v>
      </c>
      <c r="J36" s="4">
        <v>0</v>
      </c>
      <c r="K36" s="4">
        <f t="shared" si="1"/>
        <v>2648421.9176825238</v>
      </c>
      <c r="L36" s="4">
        <v>54742053.887699999</v>
      </c>
      <c r="M36" s="5">
        <f t="shared" si="2"/>
        <v>145671206.39300001</v>
      </c>
      <c r="N36" s="8"/>
      <c r="O36" s="165"/>
      <c r="P36" s="9">
        <v>10</v>
      </c>
      <c r="Q36" s="165"/>
      <c r="R36" s="4" t="s">
        <v>480</v>
      </c>
      <c r="S36" s="4">
        <v>88161933.87757282</v>
      </c>
      <c r="T36" s="4">
        <v>0</v>
      </c>
      <c r="U36" s="4">
        <v>22484428.812199999</v>
      </c>
      <c r="V36" s="4">
        <v>2102123.4325999999</v>
      </c>
      <c r="W36" s="4">
        <v>3382454.5837271847</v>
      </c>
      <c r="X36" s="4">
        <v>0</v>
      </c>
      <c r="Y36" s="4">
        <f t="shared" si="4"/>
        <v>3382454.5837271847</v>
      </c>
      <c r="Z36" s="4">
        <v>66034713.853299998</v>
      </c>
      <c r="AA36" s="5">
        <f t="shared" si="5"/>
        <v>185548109.14312717</v>
      </c>
    </row>
    <row r="37" spans="1:27" ht="24.9" customHeight="1" x14ac:dyDescent="0.25">
      <c r="A37" s="173"/>
      <c r="B37" s="165"/>
      <c r="C37" s="1">
        <v>13</v>
      </c>
      <c r="D37" s="4" t="s">
        <v>101</v>
      </c>
      <c r="E37" s="4">
        <v>80041480.443980575</v>
      </c>
      <c r="F37" s="4">
        <v>0</v>
      </c>
      <c r="G37" s="4">
        <v>20413424.364799999</v>
      </c>
      <c r="H37" s="4">
        <v>1908500.2361000001</v>
      </c>
      <c r="I37" s="4">
        <v>3070902.1513194172</v>
      </c>
      <c r="J37" s="4">
        <v>0</v>
      </c>
      <c r="K37" s="4">
        <f t="shared" si="1"/>
        <v>3070902.1513194172</v>
      </c>
      <c r="L37" s="4">
        <v>59949860.096299998</v>
      </c>
      <c r="M37" s="5">
        <f t="shared" si="2"/>
        <v>165384167.29249999</v>
      </c>
      <c r="N37" s="8"/>
      <c r="O37" s="165"/>
      <c r="P37" s="9">
        <v>11</v>
      </c>
      <c r="Q37" s="165"/>
      <c r="R37" s="4" t="s">
        <v>481</v>
      </c>
      <c r="S37" s="4">
        <v>72761552.187961161</v>
      </c>
      <c r="T37" s="4">
        <v>0</v>
      </c>
      <c r="U37" s="4">
        <v>18556783.732799999</v>
      </c>
      <c r="V37" s="4">
        <v>1734918.4293</v>
      </c>
      <c r="W37" s="4">
        <v>2791597.6305388347</v>
      </c>
      <c r="X37" s="4">
        <v>0</v>
      </c>
      <c r="Y37" s="4">
        <f t="shared" si="4"/>
        <v>2791597.6305388347</v>
      </c>
      <c r="Z37" s="4">
        <v>53647257.075199999</v>
      </c>
      <c r="AA37" s="5">
        <f t="shared" si="5"/>
        <v>152283706.68633884</v>
      </c>
    </row>
    <row r="38" spans="1:27" ht="24.9" customHeight="1" x14ac:dyDescent="0.25">
      <c r="A38" s="173"/>
      <c r="B38" s="165"/>
      <c r="C38" s="1">
        <v>14</v>
      </c>
      <c r="D38" s="4" t="s">
        <v>102</v>
      </c>
      <c r="E38" s="4">
        <v>77595474.972427174</v>
      </c>
      <c r="F38" s="4">
        <v>0</v>
      </c>
      <c r="G38" s="4">
        <v>19789605.971900001</v>
      </c>
      <c r="H38" s="4">
        <v>1850177.9513999999</v>
      </c>
      <c r="I38" s="4">
        <v>2977057.7668728153</v>
      </c>
      <c r="J38" s="4">
        <v>0</v>
      </c>
      <c r="K38" s="4">
        <f t="shared" si="1"/>
        <v>2977057.7668728153</v>
      </c>
      <c r="L38" s="4">
        <v>60219854.916500002</v>
      </c>
      <c r="M38" s="5">
        <f t="shared" si="2"/>
        <v>162432171.57909998</v>
      </c>
      <c r="N38" s="8"/>
      <c r="O38" s="165"/>
      <c r="P38" s="9">
        <v>12</v>
      </c>
      <c r="Q38" s="165"/>
      <c r="R38" s="4" t="s">
        <v>482</v>
      </c>
      <c r="S38" s="4">
        <v>80814213.953300983</v>
      </c>
      <c r="T38" s="4">
        <v>0</v>
      </c>
      <c r="U38" s="4">
        <v>20610498.893399999</v>
      </c>
      <c r="V38" s="4">
        <v>1926925.2087000001</v>
      </c>
      <c r="W38" s="4">
        <v>3100549.1416990291</v>
      </c>
      <c r="X38" s="4">
        <v>0</v>
      </c>
      <c r="Y38" s="4">
        <f t="shared" si="4"/>
        <v>3100549.1416990291</v>
      </c>
      <c r="Z38" s="4">
        <v>59816011.254000001</v>
      </c>
      <c r="AA38" s="5">
        <f t="shared" si="5"/>
        <v>169368747.59279904</v>
      </c>
    </row>
    <row r="39" spans="1:27" ht="24.9" customHeight="1" x14ac:dyDescent="0.25">
      <c r="A39" s="173"/>
      <c r="B39" s="165"/>
      <c r="C39" s="1">
        <v>15</v>
      </c>
      <c r="D39" s="4" t="s">
        <v>103</v>
      </c>
      <c r="E39" s="4">
        <v>74044753.302912623</v>
      </c>
      <c r="F39" s="4">
        <v>0</v>
      </c>
      <c r="G39" s="4">
        <v>18884045.656999998</v>
      </c>
      <c r="H39" s="4">
        <v>1765514.9351999999</v>
      </c>
      <c r="I39" s="4">
        <v>2840829.4168873788</v>
      </c>
      <c r="J39" s="4">
        <v>0</v>
      </c>
      <c r="K39" s="4">
        <f t="shared" si="1"/>
        <v>2840829.4168873788</v>
      </c>
      <c r="L39" s="4">
        <v>59694278.253300004</v>
      </c>
      <c r="M39" s="5">
        <f t="shared" si="2"/>
        <v>157229421.56530002</v>
      </c>
      <c r="N39" s="8"/>
      <c r="O39" s="165"/>
      <c r="P39" s="9">
        <v>13</v>
      </c>
      <c r="Q39" s="165"/>
      <c r="R39" s="4" t="s">
        <v>483</v>
      </c>
      <c r="S39" s="4">
        <v>88069172.363009706</v>
      </c>
      <c r="T39" s="4">
        <v>0</v>
      </c>
      <c r="U39" s="4">
        <v>22460771.3266</v>
      </c>
      <c r="V39" s="4">
        <v>2099911.6373000001</v>
      </c>
      <c r="W39" s="4">
        <v>3378895.659790291</v>
      </c>
      <c r="X39" s="4">
        <v>0</v>
      </c>
      <c r="Y39" s="4">
        <f t="shared" si="4"/>
        <v>3378895.659790291</v>
      </c>
      <c r="Z39" s="4">
        <v>63091733.038800001</v>
      </c>
      <c r="AA39" s="5">
        <f t="shared" si="5"/>
        <v>182479379.68529028</v>
      </c>
    </row>
    <row r="40" spans="1:27" ht="24.9" customHeight="1" x14ac:dyDescent="0.25">
      <c r="A40" s="173"/>
      <c r="B40" s="165"/>
      <c r="C40" s="1">
        <v>16</v>
      </c>
      <c r="D40" s="4" t="s">
        <v>104</v>
      </c>
      <c r="E40" s="4">
        <v>68981941.596504852</v>
      </c>
      <c r="F40" s="4">
        <v>0</v>
      </c>
      <c r="G40" s="4">
        <v>17592848.6017</v>
      </c>
      <c r="H40" s="4">
        <v>1644797.8111</v>
      </c>
      <c r="I40" s="4">
        <v>2646587.6402951456</v>
      </c>
      <c r="J40" s="4">
        <v>0</v>
      </c>
      <c r="K40" s="4">
        <f t="shared" si="1"/>
        <v>2646587.6402951456</v>
      </c>
      <c r="L40" s="4">
        <v>56944008.881899998</v>
      </c>
      <c r="M40" s="5">
        <f t="shared" si="2"/>
        <v>147810184.53149998</v>
      </c>
      <c r="N40" s="8"/>
      <c r="O40" s="165"/>
      <c r="P40" s="9">
        <v>14</v>
      </c>
      <c r="Q40" s="165"/>
      <c r="R40" s="4" t="s">
        <v>484</v>
      </c>
      <c r="S40" s="4">
        <v>87863248.47058253</v>
      </c>
      <c r="T40" s="4">
        <v>0</v>
      </c>
      <c r="U40" s="4">
        <v>22408253.409900002</v>
      </c>
      <c r="V40" s="4">
        <v>2095001.6107999999</v>
      </c>
      <c r="W40" s="4">
        <v>3370995.1047174754</v>
      </c>
      <c r="X40" s="4">
        <v>0</v>
      </c>
      <c r="Y40" s="4">
        <f t="shared" si="4"/>
        <v>3370995.1047174754</v>
      </c>
      <c r="Z40" s="4">
        <v>66761575.196000002</v>
      </c>
      <c r="AA40" s="5">
        <f t="shared" si="5"/>
        <v>185870068.89671749</v>
      </c>
    </row>
    <row r="41" spans="1:27" ht="24.9" customHeight="1" x14ac:dyDescent="0.25">
      <c r="A41" s="173"/>
      <c r="B41" s="165"/>
      <c r="C41" s="1">
        <v>17</v>
      </c>
      <c r="D41" s="4" t="s">
        <v>105</v>
      </c>
      <c r="E41" s="4">
        <v>65557472.076699018</v>
      </c>
      <c r="F41" s="4">
        <v>0</v>
      </c>
      <c r="G41" s="4">
        <v>16719487.075399999</v>
      </c>
      <c r="H41" s="4">
        <v>1563145.1373000001</v>
      </c>
      <c r="I41" s="4">
        <v>2515203.1287009707</v>
      </c>
      <c r="J41" s="4">
        <v>0</v>
      </c>
      <c r="K41" s="4">
        <f t="shared" si="1"/>
        <v>2515203.1287009707</v>
      </c>
      <c r="L41" s="4">
        <v>52195926.941299997</v>
      </c>
      <c r="M41" s="5">
        <f t="shared" si="2"/>
        <v>138551234.35939997</v>
      </c>
      <c r="N41" s="8"/>
      <c r="O41" s="165"/>
      <c r="P41" s="9">
        <v>15</v>
      </c>
      <c r="Q41" s="165"/>
      <c r="R41" s="4" t="s">
        <v>485</v>
      </c>
      <c r="S41" s="4">
        <v>76727055.504563108</v>
      </c>
      <c r="T41" s="4">
        <v>0</v>
      </c>
      <c r="U41" s="4">
        <v>19568128.120300002</v>
      </c>
      <c r="V41" s="4">
        <v>1829471.4532999999</v>
      </c>
      <c r="W41" s="4">
        <v>2943739.6523368927</v>
      </c>
      <c r="X41" s="4">
        <v>0</v>
      </c>
      <c r="Y41" s="4">
        <f t="shared" si="4"/>
        <v>2943739.6523368927</v>
      </c>
      <c r="Z41" s="4">
        <v>59826199.737800002</v>
      </c>
      <c r="AA41" s="5">
        <f t="shared" si="5"/>
        <v>163838334.12063691</v>
      </c>
    </row>
    <row r="42" spans="1:27" ht="24.9" customHeight="1" x14ac:dyDescent="0.25">
      <c r="A42" s="173"/>
      <c r="B42" s="165"/>
      <c r="C42" s="1">
        <v>18</v>
      </c>
      <c r="D42" s="4" t="s">
        <v>106</v>
      </c>
      <c r="E42" s="4">
        <v>74265823.345339805</v>
      </c>
      <c r="F42" s="4">
        <v>0</v>
      </c>
      <c r="G42" s="4">
        <v>18940426.380600002</v>
      </c>
      <c r="H42" s="4">
        <v>1770786.105</v>
      </c>
      <c r="I42" s="4">
        <v>2849311.0748601938</v>
      </c>
      <c r="J42" s="4">
        <v>0</v>
      </c>
      <c r="K42" s="4">
        <f t="shared" si="1"/>
        <v>2849311.0748601938</v>
      </c>
      <c r="L42" s="4">
        <v>59445405.899499997</v>
      </c>
      <c r="M42" s="5">
        <f t="shared" si="2"/>
        <v>157271752.8053</v>
      </c>
      <c r="N42" s="8"/>
      <c r="O42" s="165"/>
      <c r="P42" s="9">
        <v>16</v>
      </c>
      <c r="Q42" s="165"/>
      <c r="R42" s="4" t="s">
        <v>486</v>
      </c>
      <c r="S42" s="4">
        <v>86438805.740194187</v>
      </c>
      <c r="T42" s="4">
        <v>0</v>
      </c>
      <c r="U42" s="4">
        <v>22044969.850299999</v>
      </c>
      <c r="V42" s="4">
        <v>2061037.3552999999</v>
      </c>
      <c r="W42" s="4">
        <v>3316344.388405825</v>
      </c>
      <c r="X42" s="4">
        <v>0</v>
      </c>
      <c r="Y42" s="4">
        <f t="shared" si="4"/>
        <v>3316344.388405825</v>
      </c>
      <c r="Z42" s="4">
        <v>59825578.488799997</v>
      </c>
      <c r="AA42" s="5">
        <f t="shared" si="5"/>
        <v>177003080.21140584</v>
      </c>
    </row>
    <row r="43" spans="1:27" ht="24.9" customHeight="1" x14ac:dyDescent="0.25">
      <c r="A43" s="173"/>
      <c r="B43" s="165"/>
      <c r="C43" s="1">
        <v>19</v>
      </c>
      <c r="D43" s="4" t="s">
        <v>107</v>
      </c>
      <c r="E43" s="4">
        <v>93479721.762815535</v>
      </c>
      <c r="F43" s="4">
        <v>0</v>
      </c>
      <c r="G43" s="4">
        <v>23840653.8618</v>
      </c>
      <c r="H43" s="4">
        <v>2228920.1808000002</v>
      </c>
      <c r="I43" s="4">
        <v>3586478.874184466</v>
      </c>
      <c r="J43" s="4">
        <v>0</v>
      </c>
      <c r="K43" s="4">
        <f t="shared" si="1"/>
        <v>3586478.874184466</v>
      </c>
      <c r="L43" s="4">
        <v>64866176.269100003</v>
      </c>
      <c r="M43" s="5">
        <f t="shared" si="2"/>
        <v>188001950.94870001</v>
      </c>
      <c r="N43" s="8"/>
      <c r="O43" s="165"/>
      <c r="P43" s="9">
        <v>17</v>
      </c>
      <c r="Q43" s="165"/>
      <c r="R43" s="4" t="s">
        <v>487</v>
      </c>
      <c r="S43" s="4">
        <v>89229584.291650489</v>
      </c>
      <c r="T43" s="4">
        <v>0</v>
      </c>
      <c r="U43" s="4">
        <v>22756717.640900001</v>
      </c>
      <c r="V43" s="4">
        <v>2127580.3714999999</v>
      </c>
      <c r="W43" s="4">
        <v>3423416.4690495143</v>
      </c>
      <c r="X43" s="4">
        <v>0</v>
      </c>
      <c r="Y43" s="4">
        <f t="shared" si="4"/>
        <v>3423416.4690495143</v>
      </c>
      <c r="Z43" s="4">
        <v>63942719.933899999</v>
      </c>
      <c r="AA43" s="5">
        <f t="shared" si="5"/>
        <v>184903435.17604953</v>
      </c>
    </row>
    <row r="44" spans="1:27" ht="24.9" customHeight="1" x14ac:dyDescent="0.25">
      <c r="A44" s="173"/>
      <c r="B44" s="165"/>
      <c r="C44" s="1">
        <v>20</v>
      </c>
      <c r="D44" s="4" t="s">
        <v>108</v>
      </c>
      <c r="E44" s="4">
        <v>80091636.641067967</v>
      </c>
      <c r="F44" s="4">
        <v>0</v>
      </c>
      <c r="G44" s="4">
        <v>20426215.9789</v>
      </c>
      <c r="H44" s="4">
        <v>1909696.155</v>
      </c>
      <c r="I44" s="4">
        <v>3072826.4632320385</v>
      </c>
      <c r="J44" s="4">
        <v>0</v>
      </c>
      <c r="K44" s="4">
        <f t="shared" si="1"/>
        <v>3072826.4632320385</v>
      </c>
      <c r="L44" s="4">
        <v>47389571.843500003</v>
      </c>
      <c r="M44" s="5">
        <f t="shared" si="2"/>
        <v>152889947.08170003</v>
      </c>
      <c r="N44" s="8"/>
      <c r="O44" s="165"/>
      <c r="P44" s="9">
        <v>18</v>
      </c>
      <c r="Q44" s="165"/>
      <c r="R44" s="4" t="s">
        <v>488</v>
      </c>
      <c r="S44" s="4">
        <v>85417244.429514557</v>
      </c>
      <c r="T44" s="4">
        <v>0</v>
      </c>
      <c r="U44" s="4">
        <v>21784435.381999999</v>
      </c>
      <c r="V44" s="4">
        <v>2036679.36</v>
      </c>
      <c r="W44" s="4">
        <v>3277150.7751854365</v>
      </c>
      <c r="X44" s="4">
        <v>0</v>
      </c>
      <c r="Y44" s="4">
        <f t="shared" si="4"/>
        <v>3277150.7751854365</v>
      </c>
      <c r="Z44" s="4">
        <v>61646210.8402</v>
      </c>
      <c r="AA44" s="5">
        <f t="shared" si="5"/>
        <v>177438871.56208542</v>
      </c>
    </row>
    <row r="45" spans="1:27" ht="24.9" customHeight="1" x14ac:dyDescent="0.25">
      <c r="A45" s="173"/>
      <c r="B45" s="165"/>
      <c r="C45" s="12">
        <v>21</v>
      </c>
      <c r="D45" s="4" t="s">
        <v>801</v>
      </c>
      <c r="E45" s="4">
        <v>77614838.487475738</v>
      </c>
      <c r="F45" s="4">
        <v>0</v>
      </c>
      <c r="G45" s="4">
        <v>19794544.357000001</v>
      </c>
      <c r="H45" s="4">
        <v>1850639.6528</v>
      </c>
      <c r="I45" s="4">
        <v>2977800.6749242721</v>
      </c>
      <c r="J45" s="4">
        <v>0</v>
      </c>
      <c r="K45" s="4">
        <f t="shared" si="1"/>
        <v>2977800.6749242721</v>
      </c>
      <c r="L45" s="4">
        <v>65103493.3913</v>
      </c>
      <c r="M45" s="5">
        <f t="shared" si="2"/>
        <v>167341316.56350002</v>
      </c>
      <c r="N45" s="8"/>
      <c r="O45" s="165"/>
      <c r="P45" s="9">
        <v>19</v>
      </c>
      <c r="Q45" s="165"/>
      <c r="R45" s="4" t="s">
        <v>489</v>
      </c>
      <c r="S45" s="4">
        <v>93669751.203300968</v>
      </c>
      <c r="T45" s="4">
        <v>0</v>
      </c>
      <c r="U45" s="4">
        <v>23889118.127900001</v>
      </c>
      <c r="V45" s="4">
        <v>2233451.2217999999</v>
      </c>
      <c r="W45" s="4">
        <v>3593769.6165990289</v>
      </c>
      <c r="X45" s="4">
        <v>0</v>
      </c>
      <c r="Y45" s="4">
        <f t="shared" si="4"/>
        <v>3593769.6165990289</v>
      </c>
      <c r="Z45" s="4">
        <v>69267445.206499994</v>
      </c>
      <c r="AA45" s="5">
        <f t="shared" si="5"/>
        <v>196247304.99269903</v>
      </c>
    </row>
    <row r="46" spans="1:27" ht="24.9" customHeight="1" x14ac:dyDescent="0.25">
      <c r="A46" s="1"/>
      <c r="B46" s="183" t="s">
        <v>821</v>
      </c>
      <c r="C46" s="183"/>
      <c r="D46" s="11"/>
      <c r="E46" s="11">
        <f>SUM(E25:E45)</f>
        <v>1642495822.0955341</v>
      </c>
      <c r="F46" s="11">
        <f t="shared" ref="F46:L46" si="7">SUM(F25:F45)</f>
        <v>0</v>
      </c>
      <c r="G46" s="11">
        <f>SUM(G25:G45)</f>
        <v>418894853.61580002</v>
      </c>
      <c r="H46" s="11">
        <f t="shared" si="7"/>
        <v>39163489.318000004</v>
      </c>
      <c r="I46" s="11">
        <f t="shared" si="7"/>
        <v>63016624.950866014</v>
      </c>
      <c r="J46" s="11">
        <f t="shared" si="7"/>
        <v>0</v>
      </c>
      <c r="K46" s="11">
        <f t="shared" si="1"/>
        <v>63016624.950866014</v>
      </c>
      <c r="L46" s="11">
        <f t="shared" si="7"/>
        <v>1253031777.4409997</v>
      </c>
      <c r="M46" s="6">
        <f t="shared" si="2"/>
        <v>3416602567.4211998</v>
      </c>
      <c r="N46" s="8"/>
      <c r="O46" s="165"/>
      <c r="P46" s="9">
        <v>20</v>
      </c>
      <c r="Q46" s="165"/>
      <c r="R46" s="4" t="s">
        <v>490</v>
      </c>
      <c r="S46" s="4">
        <v>74591329.706893206</v>
      </c>
      <c r="T46" s="4">
        <v>-1E-4</v>
      </c>
      <c r="U46" s="4">
        <v>19023442.080200002</v>
      </c>
      <c r="V46" s="4">
        <v>1778547.4428000001</v>
      </c>
      <c r="W46" s="4">
        <v>2861799.5769067961</v>
      </c>
      <c r="X46" s="4">
        <v>0</v>
      </c>
      <c r="Y46" s="4">
        <f t="shared" si="4"/>
        <v>2861799.5769067961</v>
      </c>
      <c r="Z46" s="4">
        <v>57550067.611599997</v>
      </c>
      <c r="AA46" s="5">
        <f t="shared" si="5"/>
        <v>158666985.9952068</v>
      </c>
    </row>
    <row r="47" spans="1:27" ht="24.9" customHeight="1" x14ac:dyDescent="0.25">
      <c r="A47" s="173">
        <v>3</v>
      </c>
      <c r="B47" s="164" t="s">
        <v>923</v>
      </c>
      <c r="C47" s="13">
        <v>1</v>
      </c>
      <c r="D47" s="4" t="s">
        <v>109</v>
      </c>
      <c r="E47" s="4">
        <v>74528593.287184477</v>
      </c>
      <c r="F47" s="4">
        <v>0</v>
      </c>
      <c r="G47" s="4">
        <v>19007442.061799999</v>
      </c>
      <c r="H47" s="4">
        <v>1777051.5625</v>
      </c>
      <c r="I47" s="4">
        <v>2859392.6074155341</v>
      </c>
      <c r="J47" s="4">
        <f>I47/2</f>
        <v>1429696.303707767</v>
      </c>
      <c r="K47" s="4">
        <f>I47-J47</f>
        <v>1429696.303707767</v>
      </c>
      <c r="L47" s="4">
        <v>56218408.814900003</v>
      </c>
      <c r="M47" s="5">
        <f t="shared" si="2"/>
        <v>152961192.03009224</v>
      </c>
      <c r="N47" s="8"/>
      <c r="O47" s="165"/>
      <c r="P47" s="9">
        <v>21</v>
      </c>
      <c r="Q47" s="165"/>
      <c r="R47" s="4" t="s">
        <v>53</v>
      </c>
      <c r="S47" s="4">
        <v>102731974.59310679</v>
      </c>
      <c r="T47" s="4">
        <v>0</v>
      </c>
      <c r="U47" s="4">
        <v>26200307.4102</v>
      </c>
      <c r="V47" s="4">
        <v>2449529.8772999998</v>
      </c>
      <c r="W47" s="4">
        <v>3941454.3563932036</v>
      </c>
      <c r="X47" s="4">
        <v>0</v>
      </c>
      <c r="Y47" s="4">
        <f t="shared" si="4"/>
        <v>3941454.3563932036</v>
      </c>
      <c r="Z47" s="4">
        <v>78302890.821199998</v>
      </c>
      <c r="AA47" s="5">
        <f t="shared" si="5"/>
        <v>217567611.41459322</v>
      </c>
    </row>
    <row r="48" spans="1:27" ht="24.9" customHeight="1" x14ac:dyDescent="0.25">
      <c r="A48" s="173"/>
      <c r="B48" s="165"/>
      <c r="C48" s="1">
        <v>2</v>
      </c>
      <c r="D48" s="4" t="s">
        <v>110</v>
      </c>
      <c r="E48" s="4">
        <v>58191812.321359225</v>
      </c>
      <c r="F48" s="4">
        <v>0</v>
      </c>
      <c r="G48" s="4">
        <v>14840981.862</v>
      </c>
      <c r="H48" s="4">
        <v>1387519.1580999999</v>
      </c>
      <c r="I48" s="4">
        <v>2232609.4002407761</v>
      </c>
      <c r="J48" s="4">
        <f t="shared" ref="J48:J77" si="8">I48/2</f>
        <v>1116304.7001203881</v>
      </c>
      <c r="K48" s="4">
        <f t="shared" ref="K48:K111" si="9">I48-J48</f>
        <v>1116304.7001203881</v>
      </c>
      <c r="L48" s="4">
        <v>46458959.602899998</v>
      </c>
      <c r="M48" s="5">
        <f t="shared" si="2"/>
        <v>121995577.6444796</v>
      </c>
      <c r="N48" s="8"/>
      <c r="O48" s="165"/>
      <c r="P48" s="9">
        <v>22</v>
      </c>
      <c r="Q48" s="165"/>
      <c r="R48" s="4" t="s">
        <v>491</v>
      </c>
      <c r="S48" s="4">
        <v>72286632.952912614</v>
      </c>
      <c r="T48" s="4">
        <v>0</v>
      </c>
      <c r="U48" s="4">
        <v>18435662.436300002</v>
      </c>
      <c r="V48" s="4">
        <v>1723594.5075000001</v>
      </c>
      <c r="W48" s="4">
        <v>2773376.6968873781</v>
      </c>
      <c r="X48" s="4">
        <v>0</v>
      </c>
      <c r="Y48" s="4">
        <f t="shared" si="4"/>
        <v>2773376.6968873781</v>
      </c>
      <c r="Z48" s="4">
        <v>53343839.058300003</v>
      </c>
      <c r="AA48" s="5">
        <f t="shared" si="5"/>
        <v>151336482.34878737</v>
      </c>
    </row>
    <row r="49" spans="1:27" ht="24.9" customHeight="1" x14ac:dyDescent="0.25">
      <c r="A49" s="173"/>
      <c r="B49" s="165"/>
      <c r="C49" s="1">
        <v>3</v>
      </c>
      <c r="D49" s="4" t="s">
        <v>111</v>
      </c>
      <c r="E49" s="4">
        <v>76829677.795242712</v>
      </c>
      <c r="F49" s="4">
        <v>0</v>
      </c>
      <c r="G49" s="4">
        <v>19594300.454500001</v>
      </c>
      <c r="H49" s="4">
        <v>1831918.3679</v>
      </c>
      <c r="I49" s="4">
        <v>2947676.8984572813</v>
      </c>
      <c r="J49" s="4">
        <f t="shared" si="8"/>
        <v>1473838.4492286406</v>
      </c>
      <c r="K49" s="4">
        <f t="shared" si="9"/>
        <v>1473838.4492286406</v>
      </c>
      <c r="L49" s="4">
        <v>60376676.944600001</v>
      </c>
      <c r="M49" s="5">
        <f t="shared" si="2"/>
        <v>160106412.01147136</v>
      </c>
      <c r="N49" s="8"/>
      <c r="O49" s="165"/>
      <c r="P49" s="9">
        <v>23</v>
      </c>
      <c r="Q49" s="165"/>
      <c r="R49" s="4" t="s">
        <v>492</v>
      </c>
      <c r="S49" s="4">
        <v>68291705.827378646</v>
      </c>
      <c r="T49" s="4">
        <v>0</v>
      </c>
      <c r="U49" s="4">
        <v>17416813.9309</v>
      </c>
      <c r="V49" s="4">
        <v>1628339.9054</v>
      </c>
      <c r="W49" s="4">
        <v>2620105.7899213592</v>
      </c>
      <c r="X49" s="4">
        <v>0</v>
      </c>
      <c r="Y49" s="4">
        <f t="shared" si="4"/>
        <v>2620105.7899213592</v>
      </c>
      <c r="Z49" s="4">
        <v>51068328.181100003</v>
      </c>
      <c r="AA49" s="5">
        <f t="shared" si="5"/>
        <v>143645399.42462134</v>
      </c>
    </row>
    <row r="50" spans="1:27" ht="24.9" customHeight="1" x14ac:dyDescent="0.25">
      <c r="A50" s="173"/>
      <c r="B50" s="165"/>
      <c r="C50" s="1">
        <v>4</v>
      </c>
      <c r="D50" s="4" t="s">
        <v>112</v>
      </c>
      <c r="E50" s="4">
        <v>58898674.589708738</v>
      </c>
      <c r="F50" s="4">
        <v>0</v>
      </c>
      <c r="G50" s="4">
        <v>15021256.881499998</v>
      </c>
      <c r="H50" s="4">
        <v>1404373.5041</v>
      </c>
      <c r="I50" s="4">
        <v>2259729.1491912622</v>
      </c>
      <c r="J50" s="4">
        <f t="shared" si="8"/>
        <v>1129864.5745956311</v>
      </c>
      <c r="K50" s="4">
        <f t="shared" si="9"/>
        <v>1129864.5745956311</v>
      </c>
      <c r="L50" s="4">
        <v>48204917.823100001</v>
      </c>
      <c r="M50" s="5">
        <f t="shared" si="2"/>
        <v>124659087.37300436</v>
      </c>
      <c r="N50" s="8"/>
      <c r="O50" s="165"/>
      <c r="P50" s="9">
        <v>24</v>
      </c>
      <c r="Q50" s="165"/>
      <c r="R50" s="4" t="s">
        <v>493</v>
      </c>
      <c r="S50" s="4">
        <v>83075836.522524282</v>
      </c>
      <c r="T50" s="4">
        <v>0</v>
      </c>
      <c r="U50" s="4">
        <v>21187293.088399999</v>
      </c>
      <c r="V50" s="4">
        <v>1980851.088</v>
      </c>
      <c r="W50" s="4">
        <v>3187319.4208757286</v>
      </c>
      <c r="X50" s="4">
        <v>0</v>
      </c>
      <c r="Y50" s="4">
        <f t="shared" si="4"/>
        <v>3187319.4208757286</v>
      </c>
      <c r="Z50" s="4">
        <v>63730749.771399997</v>
      </c>
      <c r="AA50" s="5">
        <f t="shared" si="5"/>
        <v>176349369.31207573</v>
      </c>
    </row>
    <row r="51" spans="1:27" ht="24.9" customHeight="1" x14ac:dyDescent="0.25">
      <c r="A51" s="173"/>
      <c r="B51" s="165"/>
      <c r="C51" s="1">
        <v>5</v>
      </c>
      <c r="D51" s="4" t="s">
        <v>113</v>
      </c>
      <c r="E51" s="4">
        <v>79150147.176116496</v>
      </c>
      <c r="F51" s="4">
        <v>0</v>
      </c>
      <c r="G51" s="4">
        <v>20186102.679200001</v>
      </c>
      <c r="H51" s="4">
        <v>1887247.3840000001</v>
      </c>
      <c r="I51" s="4">
        <v>3036704.9171834951</v>
      </c>
      <c r="J51" s="4">
        <f t="shared" si="8"/>
        <v>1518352.4585917476</v>
      </c>
      <c r="K51" s="4">
        <f t="shared" si="9"/>
        <v>1518352.4585917476</v>
      </c>
      <c r="L51" s="4">
        <v>62875464.716300003</v>
      </c>
      <c r="M51" s="5">
        <f t="shared" si="2"/>
        <v>165617314.41420823</v>
      </c>
      <c r="N51" s="8"/>
      <c r="O51" s="165"/>
      <c r="P51" s="9">
        <v>25</v>
      </c>
      <c r="Q51" s="165"/>
      <c r="R51" s="4" t="s">
        <v>494</v>
      </c>
      <c r="S51" s="4">
        <v>82670433.330485448</v>
      </c>
      <c r="T51" s="4">
        <v>0</v>
      </c>
      <c r="U51" s="4">
        <v>21083900.855400003</v>
      </c>
      <c r="V51" s="4">
        <v>1971184.6989</v>
      </c>
      <c r="W51" s="4">
        <v>3171765.5666145636</v>
      </c>
      <c r="X51" s="4">
        <v>0</v>
      </c>
      <c r="Y51" s="4">
        <f t="shared" si="4"/>
        <v>3171765.5666145636</v>
      </c>
      <c r="Z51" s="4">
        <v>61462196.883100003</v>
      </c>
      <c r="AA51" s="5">
        <f t="shared" si="5"/>
        <v>173531246.90111458</v>
      </c>
    </row>
    <row r="52" spans="1:27" ht="24.9" customHeight="1" x14ac:dyDescent="0.25">
      <c r="A52" s="173"/>
      <c r="B52" s="165"/>
      <c r="C52" s="1">
        <v>6</v>
      </c>
      <c r="D52" s="4" t="s">
        <v>114</v>
      </c>
      <c r="E52" s="4">
        <v>68988269.288252428</v>
      </c>
      <c r="F52" s="4">
        <v>0</v>
      </c>
      <c r="G52" s="4">
        <v>17594462.3882</v>
      </c>
      <c r="H52" s="4">
        <v>1644948.6879</v>
      </c>
      <c r="I52" s="4">
        <v>2646830.4108475726</v>
      </c>
      <c r="J52" s="4">
        <f t="shared" si="8"/>
        <v>1323415.2054237863</v>
      </c>
      <c r="K52" s="4">
        <f t="shared" si="9"/>
        <v>1323415.2054237863</v>
      </c>
      <c r="L52" s="4">
        <v>52034669.4758</v>
      </c>
      <c r="M52" s="5">
        <f t="shared" si="2"/>
        <v>141585765.04557621</v>
      </c>
      <c r="N52" s="8"/>
      <c r="O52" s="165"/>
      <c r="P52" s="9">
        <v>26</v>
      </c>
      <c r="Q52" s="165"/>
      <c r="R52" s="4" t="s">
        <v>495</v>
      </c>
      <c r="S52" s="4">
        <v>78418847.050776705</v>
      </c>
      <c r="T52" s="4">
        <v>0</v>
      </c>
      <c r="U52" s="4">
        <v>19999595.1369</v>
      </c>
      <c r="V52" s="4">
        <v>1869810.3444000001</v>
      </c>
      <c r="W52" s="4">
        <v>3008647.5759233008</v>
      </c>
      <c r="X52" s="4">
        <v>0</v>
      </c>
      <c r="Y52" s="4">
        <f t="shared" si="4"/>
        <v>3008647.5759233008</v>
      </c>
      <c r="Z52" s="4">
        <v>60722413.560900003</v>
      </c>
      <c r="AA52" s="5">
        <f t="shared" si="5"/>
        <v>167027961.24482328</v>
      </c>
    </row>
    <row r="53" spans="1:27" ht="24.9" customHeight="1" x14ac:dyDescent="0.25">
      <c r="A53" s="173"/>
      <c r="B53" s="165"/>
      <c r="C53" s="1">
        <v>7</v>
      </c>
      <c r="D53" s="4" t="s">
        <v>115</v>
      </c>
      <c r="E53" s="4">
        <v>78244712.71203883</v>
      </c>
      <c r="F53" s="4">
        <v>0</v>
      </c>
      <c r="G53" s="4">
        <v>19955184.687100001</v>
      </c>
      <c r="H53" s="4">
        <v>1865658.3045000001</v>
      </c>
      <c r="I53" s="4">
        <v>3001966.6710611652</v>
      </c>
      <c r="J53" s="4">
        <f t="shared" si="8"/>
        <v>1500983.3355305826</v>
      </c>
      <c r="K53" s="4">
        <f t="shared" si="9"/>
        <v>1500983.3355305826</v>
      </c>
      <c r="L53" s="4">
        <v>59970007.342</v>
      </c>
      <c r="M53" s="5">
        <f t="shared" si="2"/>
        <v>161536546.38116941</v>
      </c>
      <c r="N53" s="8"/>
      <c r="O53" s="165"/>
      <c r="P53" s="9">
        <v>27</v>
      </c>
      <c r="Q53" s="165"/>
      <c r="R53" s="4" t="s">
        <v>496</v>
      </c>
      <c r="S53" s="4">
        <v>80065821.097184479</v>
      </c>
      <c r="T53" s="4">
        <v>0</v>
      </c>
      <c r="U53" s="4">
        <v>20419632.097099997</v>
      </c>
      <c r="V53" s="4">
        <v>1909080.612</v>
      </c>
      <c r="W53" s="4">
        <v>3071836.0142155341</v>
      </c>
      <c r="X53" s="4">
        <v>0</v>
      </c>
      <c r="Y53" s="4">
        <f t="shared" si="4"/>
        <v>3071836.0142155341</v>
      </c>
      <c r="Z53" s="4">
        <v>60246288.318999998</v>
      </c>
      <c r="AA53" s="5">
        <f t="shared" si="5"/>
        <v>168784494.15371552</v>
      </c>
    </row>
    <row r="54" spans="1:27" ht="24.9" customHeight="1" x14ac:dyDescent="0.25">
      <c r="A54" s="173"/>
      <c r="B54" s="165"/>
      <c r="C54" s="1">
        <v>8</v>
      </c>
      <c r="D54" s="4" t="s">
        <v>116</v>
      </c>
      <c r="E54" s="4">
        <v>62693502.377475724</v>
      </c>
      <c r="F54" s="4">
        <v>0</v>
      </c>
      <c r="G54" s="4">
        <v>15989072.9387</v>
      </c>
      <c r="H54" s="4">
        <v>1494856.9595000001</v>
      </c>
      <c r="I54" s="4">
        <v>2405322.968324272</v>
      </c>
      <c r="J54" s="4">
        <f t="shared" si="8"/>
        <v>1202661.484162136</v>
      </c>
      <c r="K54" s="4">
        <f t="shared" si="9"/>
        <v>1202661.484162136</v>
      </c>
      <c r="L54" s="4">
        <v>48302453.917900003</v>
      </c>
      <c r="M54" s="5">
        <f t="shared" si="2"/>
        <v>129682547.67773786</v>
      </c>
      <c r="N54" s="8"/>
      <c r="O54" s="165"/>
      <c r="P54" s="9">
        <v>28</v>
      </c>
      <c r="Q54" s="165"/>
      <c r="R54" s="4" t="s">
        <v>497</v>
      </c>
      <c r="S54" s="4">
        <v>67440608.575533986</v>
      </c>
      <c r="T54" s="4">
        <v>0</v>
      </c>
      <c r="U54" s="4">
        <v>17199753.8605</v>
      </c>
      <c r="V54" s="4">
        <v>1608046.4364</v>
      </c>
      <c r="W54" s="4">
        <v>2587452.2661660193</v>
      </c>
      <c r="X54" s="4">
        <v>0</v>
      </c>
      <c r="Y54" s="4">
        <f t="shared" si="4"/>
        <v>2587452.2661660193</v>
      </c>
      <c r="Z54" s="4">
        <v>53063531.504600003</v>
      </c>
      <c r="AA54" s="5">
        <f t="shared" si="5"/>
        <v>144486844.90936601</v>
      </c>
    </row>
    <row r="55" spans="1:27" ht="24.9" customHeight="1" x14ac:dyDescent="0.25">
      <c r="A55" s="173"/>
      <c r="B55" s="165"/>
      <c r="C55" s="1">
        <v>9</v>
      </c>
      <c r="D55" s="4" t="s">
        <v>117</v>
      </c>
      <c r="E55" s="4">
        <v>72757978.750291258</v>
      </c>
      <c r="F55" s="4">
        <v>0</v>
      </c>
      <c r="G55" s="4">
        <v>18555872.379000001</v>
      </c>
      <c r="H55" s="4">
        <v>1734833.2246999999</v>
      </c>
      <c r="I55" s="4">
        <v>2791460.5306087378</v>
      </c>
      <c r="J55" s="4">
        <f t="shared" si="8"/>
        <v>1395730.2653043689</v>
      </c>
      <c r="K55" s="4">
        <f t="shared" si="9"/>
        <v>1395730.2653043689</v>
      </c>
      <c r="L55" s="4">
        <v>55971275.958400004</v>
      </c>
      <c r="M55" s="5">
        <f t="shared" si="2"/>
        <v>150415690.57769564</v>
      </c>
      <c r="N55" s="8"/>
      <c r="O55" s="165"/>
      <c r="P55" s="9">
        <v>29</v>
      </c>
      <c r="Q55" s="165"/>
      <c r="R55" s="4" t="s">
        <v>498</v>
      </c>
      <c r="S55" s="4">
        <v>80696954.957864076</v>
      </c>
      <c r="T55" s="4">
        <v>0</v>
      </c>
      <c r="U55" s="4">
        <v>20580593.679200001</v>
      </c>
      <c r="V55" s="4">
        <v>1924129.2982999999</v>
      </c>
      <c r="W55" s="4">
        <v>3096050.338035922</v>
      </c>
      <c r="X55" s="4">
        <v>0</v>
      </c>
      <c r="Y55" s="4">
        <f t="shared" si="4"/>
        <v>3096050.338035922</v>
      </c>
      <c r="Z55" s="4">
        <v>60069853.5999</v>
      </c>
      <c r="AA55" s="5">
        <f t="shared" si="5"/>
        <v>169463632.21133593</v>
      </c>
    </row>
    <row r="56" spans="1:27" ht="24.9" customHeight="1" x14ac:dyDescent="0.25">
      <c r="A56" s="173"/>
      <c r="B56" s="165"/>
      <c r="C56" s="1">
        <v>10</v>
      </c>
      <c r="D56" s="4" t="s">
        <v>118</v>
      </c>
      <c r="E56" s="4">
        <v>79157312.560000002</v>
      </c>
      <c r="F56" s="4">
        <v>0</v>
      </c>
      <c r="G56" s="4">
        <v>20187930.106899999</v>
      </c>
      <c r="H56" s="4">
        <v>1887418.2346000001</v>
      </c>
      <c r="I56" s="4">
        <v>3036979.8269999996</v>
      </c>
      <c r="J56" s="4">
        <f t="shared" si="8"/>
        <v>1518489.9134999998</v>
      </c>
      <c r="K56" s="4">
        <f t="shared" si="9"/>
        <v>1518489.9134999998</v>
      </c>
      <c r="L56" s="4">
        <v>62499236.315300003</v>
      </c>
      <c r="M56" s="5">
        <f t="shared" si="2"/>
        <v>165250387.13030002</v>
      </c>
      <c r="N56" s="8"/>
      <c r="O56" s="165"/>
      <c r="P56" s="9">
        <v>30</v>
      </c>
      <c r="Q56" s="165"/>
      <c r="R56" s="4" t="s">
        <v>499</v>
      </c>
      <c r="S56" s="4">
        <v>72793510.452718437</v>
      </c>
      <c r="T56" s="4">
        <v>0</v>
      </c>
      <c r="U56" s="4">
        <v>18564934.2269</v>
      </c>
      <c r="V56" s="4">
        <v>1735680.4386</v>
      </c>
      <c r="W56" s="4">
        <v>2792823.7535815528</v>
      </c>
      <c r="X56" s="4">
        <v>0</v>
      </c>
      <c r="Y56" s="4">
        <f t="shared" si="4"/>
        <v>2792823.7535815528</v>
      </c>
      <c r="Z56" s="4">
        <v>57837084.654700004</v>
      </c>
      <c r="AA56" s="5">
        <f t="shared" si="5"/>
        <v>156516857.28008154</v>
      </c>
    </row>
    <row r="57" spans="1:27" ht="24.9" customHeight="1" x14ac:dyDescent="0.25">
      <c r="A57" s="173"/>
      <c r="B57" s="165"/>
      <c r="C57" s="1">
        <v>11</v>
      </c>
      <c r="D57" s="4" t="s">
        <v>119</v>
      </c>
      <c r="E57" s="4">
        <v>60921659.665631071</v>
      </c>
      <c r="F57" s="4">
        <v>0</v>
      </c>
      <c r="G57" s="4">
        <v>15537190.0277</v>
      </c>
      <c r="H57" s="4">
        <v>1452609.3373</v>
      </c>
      <c r="I57" s="4">
        <v>2337343.7708689319</v>
      </c>
      <c r="J57" s="4">
        <f t="shared" si="8"/>
        <v>1168671.8854344659</v>
      </c>
      <c r="K57" s="4">
        <f t="shared" si="9"/>
        <v>1168671.8854344659</v>
      </c>
      <c r="L57" s="4">
        <v>47999160.150700003</v>
      </c>
      <c r="M57" s="5">
        <f t="shared" si="2"/>
        <v>127079291.06676553</v>
      </c>
      <c r="N57" s="8"/>
      <c r="O57" s="165"/>
      <c r="P57" s="9">
        <v>31</v>
      </c>
      <c r="Q57" s="165"/>
      <c r="R57" s="4" t="s">
        <v>500</v>
      </c>
      <c r="S57" s="4">
        <v>75420457.997572809</v>
      </c>
      <c r="T57" s="4">
        <v>0</v>
      </c>
      <c r="U57" s="4">
        <v>19234899.2841</v>
      </c>
      <c r="V57" s="4">
        <v>1798317.0863000001</v>
      </c>
      <c r="W57" s="4">
        <v>2893610.2310271841</v>
      </c>
      <c r="X57" s="4">
        <v>0</v>
      </c>
      <c r="Y57" s="4">
        <f t="shared" si="4"/>
        <v>2893610.2310271841</v>
      </c>
      <c r="Z57" s="4">
        <v>55638608.654799998</v>
      </c>
      <c r="AA57" s="5">
        <f t="shared" si="5"/>
        <v>157879503.48482716</v>
      </c>
    </row>
    <row r="58" spans="1:27" ht="24.9" customHeight="1" x14ac:dyDescent="0.25">
      <c r="A58" s="173"/>
      <c r="B58" s="165"/>
      <c r="C58" s="1">
        <v>12</v>
      </c>
      <c r="D58" s="4" t="s">
        <v>120</v>
      </c>
      <c r="E58" s="4">
        <v>72059376.155631065</v>
      </c>
      <c r="F58" s="4">
        <v>0</v>
      </c>
      <c r="G58" s="4">
        <v>18377703.870099999</v>
      </c>
      <c r="H58" s="4">
        <v>1718175.8215000001</v>
      </c>
      <c r="I58" s="4">
        <v>2764657.6753689321</v>
      </c>
      <c r="J58" s="4">
        <f t="shared" si="8"/>
        <v>1382328.837684466</v>
      </c>
      <c r="K58" s="4">
        <f t="shared" si="9"/>
        <v>1382328.837684466</v>
      </c>
      <c r="L58" s="4">
        <v>55325549.736400001</v>
      </c>
      <c r="M58" s="5">
        <f t="shared" si="2"/>
        <v>148863134.42131552</v>
      </c>
      <c r="N58" s="8"/>
      <c r="O58" s="165"/>
      <c r="P58" s="9">
        <v>32</v>
      </c>
      <c r="Q58" s="165"/>
      <c r="R58" s="4" t="s">
        <v>501</v>
      </c>
      <c r="S58" s="4">
        <v>80924603.164951459</v>
      </c>
      <c r="T58" s="4">
        <v>0</v>
      </c>
      <c r="U58" s="4">
        <v>20638652.068800002</v>
      </c>
      <c r="V58" s="4">
        <v>1929557.317</v>
      </c>
      <c r="W58" s="4">
        <v>3104784.376548544</v>
      </c>
      <c r="X58" s="4">
        <v>0</v>
      </c>
      <c r="Y58" s="4">
        <f t="shared" si="4"/>
        <v>3104784.376548544</v>
      </c>
      <c r="Z58" s="4">
        <v>61568927.463200003</v>
      </c>
      <c r="AA58" s="5">
        <f t="shared" si="5"/>
        <v>171271308.76704854</v>
      </c>
    </row>
    <row r="59" spans="1:27" ht="24.9" customHeight="1" x14ac:dyDescent="0.25">
      <c r="A59" s="173"/>
      <c r="B59" s="165"/>
      <c r="C59" s="1">
        <v>13</v>
      </c>
      <c r="D59" s="4" t="s">
        <v>121</v>
      </c>
      <c r="E59" s="4">
        <v>72079692.800582528</v>
      </c>
      <c r="F59" s="4">
        <v>0</v>
      </c>
      <c r="G59" s="4">
        <v>18382885.337200001</v>
      </c>
      <c r="H59" s="4">
        <v>1718660.2493</v>
      </c>
      <c r="I59" s="4">
        <v>2765437.1516174758</v>
      </c>
      <c r="J59" s="4">
        <f t="shared" si="8"/>
        <v>1382718.5758087379</v>
      </c>
      <c r="K59" s="4">
        <f t="shared" si="9"/>
        <v>1382718.5758087379</v>
      </c>
      <c r="L59" s="4">
        <v>55340335.462899998</v>
      </c>
      <c r="M59" s="5">
        <f t="shared" si="2"/>
        <v>148904292.42579126</v>
      </c>
      <c r="N59" s="8"/>
      <c r="O59" s="165"/>
      <c r="P59" s="9">
        <v>33</v>
      </c>
      <c r="Q59" s="165"/>
      <c r="R59" s="4" t="s">
        <v>502</v>
      </c>
      <c r="S59" s="4">
        <v>78431184.655728161</v>
      </c>
      <c r="T59" s="4">
        <v>0</v>
      </c>
      <c r="U59" s="4">
        <v>20002741.665100001</v>
      </c>
      <c r="V59" s="4">
        <v>1870104.5208999999</v>
      </c>
      <c r="W59" s="4">
        <v>3009120.9252718445</v>
      </c>
      <c r="X59" s="4">
        <v>0</v>
      </c>
      <c r="Y59" s="4">
        <f t="shared" si="4"/>
        <v>3009120.9252718445</v>
      </c>
      <c r="Z59" s="4">
        <v>55792305.660099998</v>
      </c>
      <c r="AA59" s="5">
        <f t="shared" si="5"/>
        <v>162114578.35237184</v>
      </c>
    </row>
    <row r="60" spans="1:27" ht="24.9" customHeight="1" x14ac:dyDescent="0.25">
      <c r="A60" s="173"/>
      <c r="B60" s="165"/>
      <c r="C60" s="1">
        <v>14</v>
      </c>
      <c r="D60" s="4" t="s">
        <v>122</v>
      </c>
      <c r="E60" s="4">
        <v>74339480.492524266</v>
      </c>
      <c r="F60" s="4">
        <v>0</v>
      </c>
      <c r="G60" s="4">
        <v>18959211.572900001</v>
      </c>
      <c r="H60" s="4">
        <v>1772542.3779</v>
      </c>
      <c r="I60" s="4">
        <v>2852137.0332757281</v>
      </c>
      <c r="J60" s="4">
        <f t="shared" si="8"/>
        <v>1426068.5166378641</v>
      </c>
      <c r="K60" s="4">
        <f t="shared" si="9"/>
        <v>1426068.5166378641</v>
      </c>
      <c r="L60" s="4">
        <v>56713792.776199996</v>
      </c>
      <c r="M60" s="5">
        <f t="shared" si="2"/>
        <v>153211095.73616213</v>
      </c>
      <c r="N60" s="8"/>
      <c r="O60" s="166"/>
      <c r="P60" s="9">
        <v>34</v>
      </c>
      <c r="Q60" s="166"/>
      <c r="R60" s="4" t="s">
        <v>503</v>
      </c>
      <c r="S60" s="4">
        <v>76868996.063883498</v>
      </c>
      <c r="T60" s="4">
        <v>0</v>
      </c>
      <c r="U60" s="4">
        <v>19604328.011399999</v>
      </c>
      <c r="V60" s="4">
        <v>1832855.8684</v>
      </c>
      <c r="W60" s="4">
        <v>2949185.3982165046</v>
      </c>
      <c r="X60" s="4">
        <v>0</v>
      </c>
      <c r="Y60" s="4">
        <f t="shared" si="4"/>
        <v>2949185.3982165046</v>
      </c>
      <c r="Z60" s="4">
        <v>57961210.207000002</v>
      </c>
      <c r="AA60" s="5">
        <f t="shared" si="5"/>
        <v>162165760.94711649</v>
      </c>
    </row>
    <row r="61" spans="1:27" ht="24.9" customHeight="1" x14ac:dyDescent="0.25">
      <c r="A61" s="173"/>
      <c r="B61" s="165"/>
      <c r="C61" s="1">
        <v>15</v>
      </c>
      <c r="D61" s="4" t="s">
        <v>123</v>
      </c>
      <c r="E61" s="4">
        <v>67916400.615728155</v>
      </c>
      <c r="F61" s="4">
        <v>0</v>
      </c>
      <c r="G61" s="4">
        <v>17321097.7533</v>
      </c>
      <c r="H61" s="4">
        <v>1619391.1694</v>
      </c>
      <c r="I61" s="4">
        <v>2605706.6861718451</v>
      </c>
      <c r="J61" s="4">
        <f t="shared" si="8"/>
        <v>1302853.3430859225</v>
      </c>
      <c r="K61" s="4">
        <f t="shared" si="9"/>
        <v>1302853.3430859225</v>
      </c>
      <c r="L61" s="4">
        <v>51261587.206600003</v>
      </c>
      <c r="M61" s="5">
        <f t="shared" si="2"/>
        <v>139421330.08811408</v>
      </c>
      <c r="N61" s="8"/>
      <c r="O61" s="1"/>
      <c r="P61" s="170" t="s">
        <v>838</v>
      </c>
      <c r="Q61" s="171"/>
      <c r="R61" s="11"/>
      <c r="S61" s="11">
        <f t="shared" ref="S61:U61" si="10">SUM(S27:S60)</f>
        <v>2729617567.3050485</v>
      </c>
      <c r="T61" s="11">
        <f t="shared" si="10"/>
        <v>-1E-4</v>
      </c>
      <c r="U61" s="11">
        <f t="shared" si="10"/>
        <v>696149564.52320015</v>
      </c>
      <c r="V61" s="11">
        <f>SUM(V27:V60)</f>
        <v>65084700.369400002</v>
      </c>
      <c r="W61" s="11">
        <f>SUM(W27:W60)</f>
        <v>104725554.96575144</v>
      </c>
      <c r="X61" s="11">
        <f t="shared" ref="X61:Z61" si="11">SUM(X27:X60)</f>
        <v>0</v>
      </c>
      <c r="Y61" s="11">
        <f t="shared" si="4"/>
        <v>104725554.96575144</v>
      </c>
      <c r="Z61" s="11">
        <f t="shared" si="11"/>
        <v>2036697054.9353998</v>
      </c>
      <c r="AA61" s="11">
        <f>S61+T61+U61+V61+Y61+Z61</f>
        <v>5632274442.0986996</v>
      </c>
    </row>
    <row r="62" spans="1:27" ht="24.9" customHeight="1" x14ac:dyDescent="0.25">
      <c r="A62" s="173"/>
      <c r="B62" s="165"/>
      <c r="C62" s="1">
        <v>16</v>
      </c>
      <c r="D62" s="4" t="s">
        <v>124</v>
      </c>
      <c r="E62" s="4">
        <v>69346066.371359214</v>
      </c>
      <c r="F62" s="4">
        <v>0</v>
      </c>
      <c r="G62" s="4">
        <v>17685713.370300002</v>
      </c>
      <c r="H62" s="4">
        <v>1653479.9620000001</v>
      </c>
      <c r="I62" s="4">
        <v>2660557.7911407766</v>
      </c>
      <c r="J62" s="4">
        <f t="shared" si="8"/>
        <v>1330278.8955703883</v>
      </c>
      <c r="K62" s="4">
        <f t="shared" si="9"/>
        <v>1330278.8955703883</v>
      </c>
      <c r="L62" s="4">
        <v>54720328.950000003</v>
      </c>
      <c r="M62" s="5">
        <f t="shared" si="2"/>
        <v>144735867.54922962</v>
      </c>
      <c r="N62" s="8"/>
      <c r="O62" s="164">
        <v>21</v>
      </c>
      <c r="P62" s="9">
        <v>1</v>
      </c>
      <c r="Q62" s="164" t="s">
        <v>54</v>
      </c>
      <c r="R62" s="4" t="s">
        <v>504</v>
      </c>
      <c r="S62" s="4">
        <v>61546225.791456312</v>
      </c>
      <c r="T62" s="4">
        <v>0</v>
      </c>
      <c r="U62" s="4">
        <v>15696476.603799999</v>
      </c>
      <c r="V62" s="4">
        <v>1467501.4231</v>
      </c>
      <c r="W62" s="4">
        <v>2361306.1145436894</v>
      </c>
      <c r="X62" s="4">
        <f>W62/2</f>
        <v>1180653.0572718447</v>
      </c>
      <c r="Y62" s="4">
        <f>W62-X62</f>
        <v>1180653.0572718447</v>
      </c>
      <c r="Z62" s="4">
        <v>46537165.517200001</v>
      </c>
      <c r="AA62" s="5">
        <f t="shared" si="5"/>
        <v>128789328.50737184</v>
      </c>
    </row>
    <row r="63" spans="1:27" ht="24.9" customHeight="1" x14ac:dyDescent="0.25">
      <c r="A63" s="173"/>
      <c r="B63" s="165"/>
      <c r="C63" s="1">
        <v>17</v>
      </c>
      <c r="D63" s="4" t="s">
        <v>125</v>
      </c>
      <c r="E63" s="4">
        <v>64730430.839708738</v>
      </c>
      <c r="F63" s="4">
        <v>0</v>
      </c>
      <c r="G63" s="4">
        <v>16508562.144499999</v>
      </c>
      <c r="H63" s="4">
        <v>1543425.2572999999</v>
      </c>
      <c r="I63" s="4">
        <v>2483472.5471912622</v>
      </c>
      <c r="J63" s="4">
        <f t="shared" si="8"/>
        <v>1241736.2735956311</v>
      </c>
      <c r="K63" s="4">
        <f t="shared" si="9"/>
        <v>1241736.2735956311</v>
      </c>
      <c r="L63" s="4">
        <v>51859974.254000001</v>
      </c>
      <c r="M63" s="5">
        <f t="shared" si="2"/>
        <v>135884128.76910436</v>
      </c>
      <c r="N63" s="8"/>
      <c r="O63" s="165"/>
      <c r="P63" s="9">
        <v>2</v>
      </c>
      <c r="Q63" s="165"/>
      <c r="R63" s="4" t="s">
        <v>505</v>
      </c>
      <c r="S63" s="4">
        <v>100564095.74601941</v>
      </c>
      <c r="T63" s="4">
        <v>0</v>
      </c>
      <c r="U63" s="4">
        <v>25647421.198699996</v>
      </c>
      <c r="V63" s="4">
        <v>2397839.2130999998</v>
      </c>
      <c r="W63" s="4">
        <v>3858280.6847805819</v>
      </c>
      <c r="X63" s="4">
        <f t="shared" ref="X63:X121" si="12">W63/2</f>
        <v>1929140.3423902909</v>
      </c>
      <c r="Y63" s="4">
        <f t="shared" ref="Y63:Y82" si="13">W63-X63</f>
        <v>1929140.3423902909</v>
      </c>
      <c r="Z63" s="4">
        <v>61205724.413500004</v>
      </c>
      <c r="AA63" s="5">
        <f t="shared" si="5"/>
        <v>195602501.5984903</v>
      </c>
    </row>
    <row r="64" spans="1:27" ht="24.9" customHeight="1" x14ac:dyDescent="0.25">
      <c r="A64" s="173"/>
      <c r="B64" s="165"/>
      <c r="C64" s="1">
        <v>18</v>
      </c>
      <c r="D64" s="4" t="s">
        <v>126</v>
      </c>
      <c r="E64" s="4">
        <v>80421384.964077666</v>
      </c>
      <c r="F64" s="4">
        <v>0</v>
      </c>
      <c r="G64" s="4">
        <v>20510313.5295</v>
      </c>
      <c r="H64" s="4">
        <v>1917558.6377000001</v>
      </c>
      <c r="I64" s="4">
        <v>3085477.7139223297</v>
      </c>
      <c r="J64" s="4">
        <f t="shared" si="8"/>
        <v>1542738.8569611649</v>
      </c>
      <c r="K64" s="4">
        <f t="shared" si="9"/>
        <v>1542738.8569611649</v>
      </c>
      <c r="L64" s="4">
        <v>61057441.610699996</v>
      </c>
      <c r="M64" s="5">
        <f t="shared" si="2"/>
        <v>165449437.59893882</v>
      </c>
      <c r="N64" s="8"/>
      <c r="O64" s="165"/>
      <c r="P64" s="9">
        <v>3</v>
      </c>
      <c r="Q64" s="165"/>
      <c r="R64" s="4" t="s">
        <v>506</v>
      </c>
      <c r="S64" s="4">
        <v>84704308.634854376</v>
      </c>
      <c r="T64" s="4">
        <v>0</v>
      </c>
      <c r="U64" s="4">
        <v>21602611.3972</v>
      </c>
      <c r="V64" s="4">
        <v>2019680.1976000001</v>
      </c>
      <c r="W64" s="4">
        <v>3249798.0068456312</v>
      </c>
      <c r="X64" s="4">
        <f t="shared" si="12"/>
        <v>1624899.0034228156</v>
      </c>
      <c r="Y64" s="4">
        <f t="shared" si="13"/>
        <v>1624899.0034228156</v>
      </c>
      <c r="Z64" s="4">
        <v>62628881.647699997</v>
      </c>
      <c r="AA64" s="5">
        <f t="shared" si="5"/>
        <v>175830178.88762283</v>
      </c>
    </row>
    <row r="65" spans="1:27" ht="24.9" customHeight="1" x14ac:dyDescent="0.25">
      <c r="A65" s="173"/>
      <c r="B65" s="165"/>
      <c r="C65" s="1">
        <v>19</v>
      </c>
      <c r="D65" s="4" t="s">
        <v>127</v>
      </c>
      <c r="E65" s="4">
        <v>67105691.377378635</v>
      </c>
      <c r="F65" s="4">
        <v>0</v>
      </c>
      <c r="G65" s="4">
        <v>17114338.062899999</v>
      </c>
      <c r="H65" s="4">
        <v>1600060.7076999999</v>
      </c>
      <c r="I65" s="4">
        <v>2574602.7044213591</v>
      </c>
      <c r="J65" s="4">
        <f t="shared" si="8"/>
        <v>1287301.3522106796</v>
      </c>
      <c r="K65" s="4">
        <f t="shared" si="9"/>
        <v>1287301.3522106796</v>
      </c>
      <c r="L65" s="4">
        <v>52431399.0942</v>
      </c>
      <c r="M65" s="5">
        <f t="shared" si="2"/>
        <v>139538790.59438932</v>
      </c>
      <c r="N65" s="8"/>
      <c r="O65" s="165"/>
      <c r="P65" s="9">
        <v>4</v>
      </c>
      <c r="Q65" s="165"/>
      <c r="R65" s="4" t="s">
        <v>507</v>
      </c>
      <c r="S65" s="4">
        <v>69937671.535436898</v>
      </c>
      <c r="T65" s="4">
        <v>0</v>
      </c>
      <c r="U65" s="4">
        <v>17836593.7289</v>
      </c>
      <c r="V65" s="4">
        <v>1667586.1303999999</v>
      </c>
      <c r="W65" s="4">
        <v>2683255.5418631067</v>
      </c>
      <c r="X65" s="4">
        <f t="shared" si="12"/>
        <v>1341627.7709315533</v>
      </c>
      <c r="Y65" s="4">
        <f t="shared" si="13"/>
        <v>1341627.7709315533</v>
      </c>
      <c r="Z65" s="4">
        <v>52912919.866499998</v>
      </c>
      <c r="AA65" s="5">
        <f t="shared" si="5"/>
        <v>146379654.57403156</v>
      </c>
    </row>
    <row r="66" spans="1:27" ht="24.9" customHeight="1" x14ac:dyDescent="0.25">
      <c r="A66" s="173"/>
      <c r="B66" s="165"/>
      <c r="C66" s="1">
        <v>20</v>
      </c>
      <c r="D66" s="4" t="s">
        <v>128</v>
      </c>
      <c r="E66" s="4">
        <v>70606376.031359226</v>
      </c>
      <c r="F66" s="4">
        <v>0</v>
      </c>
      <c r="G66" s="4">
        <v>18007137.159400001</v>
      </c>
      <c r="H66" s="4">
        <v>1683530.6466000001</v>
      </c>
      <c r="I66" s="4">
        <v>2708911.3151407763</v>
      </c>
      <c r="J66" s="4">
        <f t="shared" si="8"/>
        <v>1354455.6575703882</v>
      </c>
      <c r="K66" s="4">
        <f t="shared" si="9"/>
        <v>1354455.6575703882</v>
      </c>
      <c r="L66" s="4">
        <v>54869180.213</v>
      </c>
      <c r="M66" s="5">
        <f t="shared" si="2"/>
        <v>146520679.70792961</v>
      </c>
      <c r="N66" s="8"/>
      <c r="O66" s="165"/>
      <c r="P66" s="9">
        <v>5</v>
      </c>
      <c r="Q66" s="165"/>
      <c r="R66" s="4" t="s">
        <v>508</v>
      </c>
      <c r="S66" s="4">
        <v>93143345.205533981</v>
      </c>
      <c r="T66" s="4">
        <v>0</v>
      </c>
      <c r="U66" s="4">
        <v>23754865.875599999</v>
      </c>
      <c r="V66" s="4">
        <v>2220899.6551999999</v>
      </c>
      <c r="W66" s="4">
        <v>3573573.3221660191</v>
      </c>
      <c r="X66" s="4">
        <f t="shared" si="12"/>
        <v>1786786.6610830096</v>
      </c>
      <c r="Y66" s="4">
        <f t="shared" si="13"/>
        <v>1786786.6610830096</v>
      </c>
      <c r="Z66" s="4">
        <v>67888748.523499995</v>
      </c>
      <c r="AA66" s="5">
        <f t="shared" si="5"/>
        <v>192368219.243083</v>
      </c>
    </row>
    <row r="67" spans="1:27" ht="24.9" customHeight="1" x14ac:dyDescent="0.25">
      <c r="A67" s="173"/>
      <c r="B67" s="165"/>
      <c r="C67" s="1">
        <v>21</v>
      </c>
      <c r="D67" s="4" t="s">
        <v>129</v>
      </c>
      <c r="E67" s="4">
        <v>73440886.218737856</v>
      </c>
      <c r="F67" s="4">
        <v>0</v>
      </c>
      <c r="G67" s="4">
        <v>18730038.072700001</v>
      </c>
      <c r="H67" s="4">
        <v>1751116.395</v>
      </c>
      <c r="I67" s="4">
        <v>2817661.2206621356</v>
      </c>
      <c r="J67" s="4">
        <f t="shared" si="8"/>
        <v>1408830.6103310678</v>
      </c>
      <c r="K67" s="4">
        <f t="shared" si="9"/>
        <v>1408830.6103310678</v>
      </c>
      <c r="L67" s="4">
        <v>57360388.746799998</v>
      </c>
      <c r="M67" s="5">
        <f t="shared" si="2"/>
        <v>152691260.04356894</v>
      </c>
      <c r="N67" s="8"/>
      <c r="O67" s="165"/>
      <c r="P67" s="9">
        <v>6</v>
      </c>
      <c r="Q67" s="165"/>
      <c r="R67" s="4" t="s">
        <v>509</v>
      </c>
      <c r="S67" s="4">
        <v>113955248.38446602</v>
      </c>
      <c r="T67" s="4">
        <v>0</v>
      </c>
      <c r="U67" s="4">
        <v>29062641.407399997</v>
      </c>
      <c r="V67" s="4">
        <v>2717136.3804000001</v>
      </c>
      <c r="W67" s="4">
        <v>4372050.7851339802</v>
      </c>
      <c r="X67" s="4">
        <f t="shared" si="12"/>
        <v>2186025.3925669901</v>
      </c>
      <c r="Y67" s="4">
        <f t="shared" si="13"/>
        <v>2186025.3925669901</v>
      </c>
      <c r="Z67" s="4">
        <v>71691165.219699994</v>
      </c>
      <c r="AA67" s="5">
        <f t="shared" si="5"/>
        <v>223984267.56966698</v>
      </c>
    </row>
    <row r="68" spans="1:27" ht="24.9" customHeight="1" x14ac:dyDescent="0.25">
      <c r="A68" s="173"/>
      <c r="B68" s="165"/>
      <c r="C68" s="1">
        <v>22</v>
      </c>
      <c r="D68" s="4" t="s">
        <v>130</v>
      </c>
      <c r="E68" s="4">
        <v>63124363.883689322</v>
      </c>
      <c r="F68" s="4">
        <v>0</v>
      </c>
      <c r="G68" s="4">
        <v>16098957.9474</v>
      </c>
      <c r="H68" s="4">
        <v>1505130.3737999999</v>
      </c>
      <c r="I68" s="4">
        <v>2421853.5661106794</v>
      </c>
      <c r="J68" s="4">
        <f t="shared" si="8"/>
        <v>1210926.7830553397</v>
      </c>
      <c r="K68" s="4">
        <f t="shared" si="9"/>
        <v>1210926.7830553397</v>
      </c>
      <c r="L68" s="4">
        <v>51865565.495099999</v>
      </c>
      <c r="M68" s="5">
        <f t="shared" si="2"/>
        <v>133804944.48304465</v>
      </c>
      <c r="N68" s="8"/>
      <c r="O68" s="165"/>
      <c r="P68" s="9">
        <v>7</v>
      </c>
      <c r="Q68" s="165"/>
      <c r="R68" s="4" t="s">
        <v>510</v>
      </c>
      <c r="S68" s="4">
        <v>77634557.226019412</v>
      </c>
      <c r="T68" s="4">
        <v>0</v>
      </c>
      <c r="U68" s="4">
        <v>19799573.3367</v>
      </c>
      <c r="V68" s="4">
        <v>1851109.8243</v>
      </c>
      <c r="W68" s="4">
        <v>2978557.2115805824</v>
      </c>
      <c r="X68" s="4">
        <f t="shared" si="12"/>
        <v>1489278.6057902912</v>
      </c>
      <c r="Y68" s="4">
        <f t="shared" si="13"/>
        <v>1489278.6057902912</v>
      </c>
      <c r="Z68" s="4">
        <v>53431538.540799998</v>
      </c>
      <c r="AA68" s="5">
        <f t="shared" si="5"/>
        <v>157184614.74519029</v>
      </c>
    </row>
    <row r="69" spans="1:27" ht="24.9" customHeight="1" x14ac:dyDescent="0.25">
      <c r="A69" s="173"/>
      <c r="B69" s="165"/>
      <c r="C69" s="1">
        <v>23</v>
      </c>
      <c r="D69" s="4" t="s">
        <v>131</v>
      </c>
      <c r="E69" s="4">
        <v>65914115.626796111</v>
      </c>
      <c r="F69" s="4">
        <v>0</v>
      </c>
      <c r="G69" s="4">
        <v>16810443.865499999</v>
      </c>
      <c r="H69" s="4">
        <v>1571648.9068</v>
      </c>
      <c r="I69" s="4">
        <v>2528886.252003883</v>
      </c>
      <c r="J69" s="4">
        <f t="shared" si="8"/>
        <v>1264443.1260019415</v>
      </c>
      <c r="K69" s="4">
        <f t="shared" si="9"/>
        <v>1264443.1260019415</v>
      </c>
      <c r="L69" s="4">
        <v>54265574.674000002</v>
      </c>
      <c r="M69" s="5">
        <f t="shared" si="2"/>
        <v>139826226.19909805</v>
      </c>
      <c r="N69" s="8"/>
      <c r="O69" s="165"/>
      <c r="P69" s="9">
        <v>8</v>
      </c>
      <c r="Q69" s="165"/>
      <c r="R69" s="4" t="s">
        <v>511</v>
      </c>
      <c r="S69" s="4">
        <v>82475441.865048558</v>
      </c>
      <c r="T69" s="4">
        <v>0</v>
      </c>
      <c r="U69" s="4">
        <v>21034171.0962</v>
      </c>
      <c r="V69" s="4">
        <v>1966535.344</v>
      </c>
      <c r="W69" s="4">
        <v>3164284.4491514564</v>
      </c>
      <c r="X69" s="4">
        <f t="shared" si="12"/>
        <v>1582142.2245757282</v>
      </c>
      <c r="Y69" s="4">
        <f t="shared" si="13"/>
        <v>1582142.2245757282</v>
      </c>
      <c r="Z69" s="4">
        <v>56265925.028200001</v>
      </c>
      <c r="AA69" s="5">
        <f t="shared" si="5"/>
        <v>166488500.00717574</v>
      </c>
    </row>
    <row r="70" spans="1:27" ht="24.9" customHeight="1" x14ac:dyDescent="0.25">
      <c r="A70" s="173"/>
      <c r="B70" s="165"/>
      <c r="C70" s="1">
        <v>24</v>
      </c>
      <c r="D70" s="4" t="s">
        <v>132</v>
      </c>
      <c r="E70" s="4">
        <v>67514592.441941753</v>
      </c>
      <c r="F70" s="4">
        <v>0</v>
      </c>
      <c r="G70" s="4">
        <v>17218622.377900001</v>
      </c>
      <c r="H70" s="4">
        <v>1609810.4996</v>
      </c>
      <c r="I70" s="4">
        <v>2590290.7595582525</v>
      </c>
      <c r="J70" s="4">
        <f t="shared" si="8"/>
        <v>1295145.3797791263</v>
      </c>
      <c r="K70" s="4">
        <f t="shared" si="9"/>
        <v>1295145.3797791263</v>
      </c>
      <c r="L70" s="4">
        <v>49803515.777999997</v>
      </c>
      <c r="M70" s="5">
        <f t="shared" si="2"/>
        <v>137441686.47722089</v>
      </c>
      <c r="N70" s="8"/>
      <c r="O70" s="165"/>
      <c r="P70" s="9">
        <v>9</v>
      </c>
      <c r="Q70" s="165"/>
      <c r="R70" s="4" t="s">
        <v>512</v>
      </c>
      <c r="S70" s="4">
        <v>102460388.28970873</v>
      </c>
      <c r="T70" s="4">
        <v>0</v>
      </c>
      <c r="U70" s="4">
        <v>26131043.2432</v>
      </c>
      <c r="V70" s="4">
        <v>2443054.2034</v>
      </c>
      <c r="W70" s="4">
        <v>3931034.5720912619</v>
      </c>
      <c r="X70" s="4">
        <f t="shared" si="12"/>
        <v>1965517.2860456309</v>
      </c>
      <c r="Y70" s="4">
        <f t="shared" si="13"/>
        <v>1965517.2860456309</v>
      </c>
      <c r="Z70" s="4">
        <v>71291453.606099993</v>
      </c>
      <c r="AA70" s="5">
        <f t="shared" si="5"/>
        <v>208222491.20054564</v>
      </c>
    </row>
    <row r="71" spans="1:27" ht="24.9" customHeight="1" x14ac:dyDescent="0.25">
      <c r="A71" s="173"/>
      <c r="B71" s="165"/>
      <c r="C71" s="1">
        <v>25</v>
      </c>
      <c r="D71" s="4" t="s">
        <v>133</v>
      </c>
      <c r="E71" s="4">
        <v>79547146.144077674</v>
      </c>
      <c r="F71" s="4">
        <v>0</v>
      </c>
      <c r="G71" s="4">
        <v>20287351.5361</v>
      </c>
      <c r="H71" s="4">
        <v>1896713.3836000001</v>
      </c>
      <c r="I71" s="4">
        <v>3051936.33192233</v>
      </c>
      <c r="J71" s="4">
        <f t="shared" si="8"/>
        <v>1525968.165961165</v>
      </c>
      <c r="K71" s="4">
        <f t="shared" si="9"/>
        <v>1525968.165961165</v>
      </c>
      <c r="L71" s="4">
        <v>60388729.175399996</v>
      </c>
      <c r="M71" s="5">
        <f t="shared" si="2"/>
        <v>163645908.40513882</v>
      </c>
      <c r="N71" s="8"/>
      <c r="O71" s="165"/>
      <c r="P71" s="9">
        <v>10</v>
      </c>
      <c r="Q71" s="165"/>
      <c r="R71" s="4" t="s">
        <v>513</v>
      </c>
      <c r="S71" s="4">
        <v>71343922.712427184</v>
      </c>
      <c r="T71" s="4">
        <v>0</v>
      </c>
      <c r="U71" s="4">
        <v>18195237.795400001</v>
      </c>
      <c r="V71" s="4">
        <v>1701116.6284</v>
      </c>
      <c r="W71" s="4">
        <v>2737208.3141728155</v>
      </c>
      <c r="X71" s="4">
        <f t="shared" si="12"/>
        <v>1368604.1570864078</v>
      </c>
      <c r="Y71" s="4">
        <f t="shared" si="13"/>
        <v>1368604.1570864078</v>
      </c>
      <c r="Z71" s="4">
        <v>53400600.340000004</v>
      </c>
      <c r="AA71" s="5">
        <f t="shared" si="5"/>
        <v>148746689.9474864</v>
      </c>
    </row>
    <row r="72" spans="1:27" ht="24.9" customHeight="1" x14ac:dyDescent="0.25">
      <c r="A72" s="173"/>
      <c r="B72" s="165"/>
      <c r="C72" s="1">
        <v>26</v>
      </c>
      <c r="D72" s="4" t="s">
        <v>134</v>
      </c>
      <c r="E72" s="4">
        <v>59255202.785145625</v>
      </c>
      <c r="F72" s="4">
        <v>0</v>
      </c>
      <c r="G72" s="4">
        <v>15112184.252</v>
      </c>
      <c r="H72" s="4">
        <v>1412874.5231000001</v>
      </c>
      <c r="I72" s="4">
        <v>2273407.8468543687</v>
      </c>
      <c r="J72" s="4">
        <f t="shared" si="8"/>
        <v>1136703.9234271843</v>
      </c>
      <c r="K72" s="4">
        <f t="shared" si="9"/>
        <v>1136703.9234271843</v>
      </c>
      <c r="L72" s="4">
        <v>45556284.789999999</v>
      </c>
      <c r="M72" s="5">
        <f t="shared" ref="M72:M135" si="14">E72+F72+G72+H72+K72+L72</f>
        <v>122473250.27367282</v>
      </c>
      <c r="N72" s="8"/>
      <c r="O72" s="165"/>
      <c r="P72" s="9">
        <v>11</v>
      </c>
      <c r="Q72" s="165"/>
      <c r="R72" s="4" t="s">
        <v>514</v>
      </c>
      <c r="S72" s="4">
        <v>75357802.074951455</v>
      </c>
      <c r="T72" s="4">
        <v>0</v>
      </c>
      <c r="U72" s="4">
        <v>19218919.795199998</v>
      </c>
      <c r="V72" s="4">
        <v>1796823.1254</v>
      </c>
      <c r="W72" s="4">
        <v>2891206.3499485436</v>
      </c>
      <c r="X72" s="4">
        <f t="shared" si="12"/>
        <v>1445603.1749742718</v>
      </c>
      <c r="Y72" s="4">
        <f t="shared" si="13"/>
        <v>1445603.1749742718</v>
      </c>
      <c r="Z72" s="4">
        <v>57104114.193700001</v>
      </c>
      <c r="AA72" s="5">
        <f t="shared" ref="AA72:AA104" si="15">S72+T72+U72+V72+W72+Y72+Z72</f>
        <v>157814468.71417427</v>
      </c>
    </row>
    <row r="73" spans="1:27" ht="24.9" customHeight="1" x14ac:dyDescent="0.25">
      <c r="A73" s="173"/>
      <c r="B73" s="165"/>
      <c r="C73" s="1">
        <v>27</v>
      </c>
      <c r="D73" s="4" t="s">
        <v>135</v>
      </c>
      <c r="E73" s="4">
        <v>72706617.716601938</v>
      </c>
      <c r="F73" s="4">
        <v>0</v>
      </c>
      <c r="G73" s="4">
        <v>18542773.4888</v>
      </c>
      <c r="H73" s="4">
        <v>1733608.5778999999</v>
      </c>
      <c r="I73" s="4">
        <v>2789489.9934980581</v>
      </c>
      <c r="J73" s="4">
        <f t="shared" si="8"/>
        <v>1394744.996749029</v>
      </c>
      <c r="K73" s="4">
        <f t="shared" si="9"/>
        <v>1394744.996749029</v>
      </c>
      <c r="L73" s="4">
        <v>54720328.950000003</v>
      </c>
      <c r="M73" s="5">
        <f t="shared" si="14"/>
        <v>149098073.73005098</v>
      </c>
      <c r="N73" s="8"/>
      <c r="O73" s="165"/>
      <c r="P73" s="9">
        <v>12</v>
      </c>
      <c r="Q73" s="165"/>
      <c r="R73" s="4" t="s">
        <v>515</v>
      </c>
      <c r="S73" s="4">
        <v>83136035.716699034</v>
      </c>
      <c r="T73" s="4">
        <v>0</v>
      </c>
      <c r="U73" s="4">
        <v>21202646.023900002</v>
      </c>
      <c r="V73" s="4">
        <v>1982286.4709999999</v>
      </c>
      <c r="W73" s="4">
        <v>3189629.0463009709</v>
      </c>
      <c r="X73" s="4">
        <f t="shared" si="12"/>
        <v>1594814.5231504855</v>
      </c>
      <c r="Y73" s="4">
        <f t="shared" si="13"/>
        <v>1594814.5231504855</v>
      </c>
      <c r="Z73" s="4">
        <v>62363981.069499999</v>
      </c>
      <c r="AA73" s="5">
        <f t="shared" si="15"/>
        <v>173469392.8505505</v>
      </c>
    </row>
    <row r="74" spans="1:27" ht="24.9" customHeight="1" x14ac:dyDescent="0.25">
      <c r="A74" s="173"/>
      <c r="B74" s="165"/>
      <c r="C74" s="1">
        <v>28</v>
      </c>
      <c r="D74" s="4" t="s">
        <v>136</v>
      </c>
      <c r="E74" s="4">
        <v>59276304.28728155</v>
      </c>
      <c r="F74" s="4">
        <v>0</v>
      </c>
      <c r="G74" s="4">
        <v>15117565.885500001</v>
      </c>
      <c r="H74" s="4">
        <v>1413377.665</v>
      </c>
      <c r="I74" s="4">
        <v>2274217.4351184461</v>
      </c>
      <c r="J74" s="4">
        <f t="shared" si="8"/>
        <v>1137108.7175592231</v>
      </c>
      <c r="K74" s="4">
        <f t="shared" si="9"/>
        <v>1137108.7175592231</v>
      </c>
      <c r="L74" s="4">
        <v>46851340.478200004</v>
      </c>
      <c r="M74" s="5">
        <f t="shared" si="14"/>
        <v>123795697.03354079</v>
      </c>
      <c r="N74" s="8"/>
      <c r="O74" s="165"/>
      <c r="P74" s="9">
        <v>13</v>
      </c>
      <c r="Q74" s="165"/>
      <c r="R74" s="4" t="s">
        <v>516</v>
      </c>
      <c r="S74" s="4">
        <v>69187341.274854362</v>
      </c>
      <c r="T74" s="4">
        <v>0</v>
      </c>
      <c r="U74" s="4">
        <v>17645232.825300001</v>
      </c>
      <c r="V74" s="4">
        <v>1649695.3382999999</v>
      </c>
      <c r="W74" s="4">
        <v>2654468.0832456308</v>
      </c>
      <c r="X74" s="4">
        <f t="shared" si="12"/>
        <v>1327234.0416228154</v>
      </c>
      <c r="Y74" s="4">
        <f t="shared" si="13"/>
        <v>1327234.0416228154</v>
      </c>
      <c r="Z74" s="4">
        <v>48951339.173699997</v>
      </c>
      <c r="AA74" s="5">
        <f t="shared" si="15"/>
        <v>141415310.73702282</v>
      </c>
    </row>
    <row r="75" spans="1:27" ht="24.9" customHeight="1" x14ac:dyDescent="0.25">
      <c r="A75" s="173"/>
      <c r="B75" s="165"/>
      <c r="C75" s="1">
        <v>29</v>
      </c>
      <c r="D75" s="4" t="s">
        <v>137</v>
      </c>
      <c r="E75" s="4">
        <v>77305816.837864071</v>
      </c>
      <c r="F75" s="4">
        <v>0</v>
      </c>
      <c r="G75" s="4">
        <v>19715732.8453</v>
      </c>
      <c r="H75" s="4">
        <v>1843271.3747</v>
      </c>
      <c r="I75" s="4">
        <v>2965944.6317359218</v>
      </c>
      <c r="J75" s="4">
        <f t="shared" si="8"/>
        <v>1482972.3158679609</v>
      </c>
      <c r="K75" s="4">
        <f t="shared" si="9"/>
        <v>1482972.3158679609</v>
      </c>
      <c r="L75" s="4">
        <v>53635255.427500002</v>
      </c>
      <c r="M75" s="5">
        <f t="shared" si="14"/>
        <v>153983048.80123204</v>
      </c>
      <c r="N75" s="8"/>
      <c r="O75" s="165"/>
      <c r="P75" s="9">
        <v>14</v>
      </c>
      <c r="Q75" s="165"/>
      <c r="R75" s="4" t="s">
        <v>517</v>
      </c>
      <c r="S75" s="4">
        <v>79396995.714757279</v>
      </c>
      <c r="T75" s="4">
        <v>0</v>
      </c>
      <c r="U75" s="4">
        <v>20249057.836300001</v>
      </c>
      <c r="V75" s="4">
        <v>1893133.2132999999</v>
      </c>
      <c r="W75" s="4">
        <v>3046175.6029427187</v>
      </c>
      <c r="X75" s="4">
        <f t="shared" si="12"/>
        <v>1523087.8014713593</v>
      </c>
      <c r="Y75" s="4">
        <f t="shared" si="13"/>
        <v>1523087.8014713593</v>
      </c>
      <c r="Z75" s="4">
        <v>57549673.984300002</v>
      </c>
      <c r="AA75" s="5">
        <f t="shared" si="15"/>
        <v>163658124.15307134</v>
      </c>
    </row>
    <row r="76" spans="1:27" ht="24.9" customHeight="1" x14ac:dyDescent="0.25">
      <c r="A76" s="173"/>
      <c r="B76" s="165"/>
      <c r="C76" s="1">
        <v>30</v>
      </c>
      <c r="D76" s="4" t="s">
        <v>138</v>
      </c>
      <c r="E76" s="4">
        <v>63966757.751262136</v>
      </c>
      <c r="F76" s="4">
        <v>0</v>
      </c>
      <c r="G76" s="4">
        <v>16313798.345100001</v>
      </c>
      <c r="H76" s="4">
        <v>1525216.3203</v>
      </c>
      <c r="I76" s="4">
        <v>2454173.1725378642</v>
      </c>
      <c r="J76" s="4">
        <f t="shared" si="8"/>
        <v>1227086.5862689321</v>
      </c>
      <c r="K76" s="4">
        <f t="shared" si="9"/>
        <v>1227086.5862689321</v>
      </c>
      <c r="L76" s="4">
        <v>47777995.502800003</v>
      </c>
      <c r="M76" s="5">
        <f t="shared" si="14"/>
        <v>130810854.50573108</v>
      </c>
      <c r="N76" s="8"/>
      <c r="O76" s="165"/>
      <c r="P76" s="9">
        <v>15</v>
      </c>
      <c r="Q76" s="165"/>
      <c r="R76" s="4" t="s">
        <v>518</v>
      </c>
      <c r="S76" s="4">
        <v>91854806.105339795</v>
      </c>
      <c r="T76" s="4">
        <v>0</v>
      </c>
      <c r="U76" s="4">
        <v>23426242.575300001</v>
      </c>
      <c r="V76" s="4">
        <v>2190175.8709999998</v>
      </c>
      <c r="W76" s="4">
        <v>3524136.7365601934</v>
      </c>
      <c r="X76" s="4">
        <f t="shared" si="12"/>
        <v>1762068.3682800967</v>
      </c>
      <c r="Y76" s="4">
        <f t="shared" si="13"/>
        <v>1762068.3682800967</v>
      </c>
      <c r="Z76" s="4">
        <v>60168984.064099997</v>
      </c>
      <c r="AA76" s="5">
        <f t="shared" si="15"/>
        <v>182926413.7205801</v>
      </c>
    </row>
    <row r="77" spans="1:27" ht="24.9" customHeight="1" x14ac:dyDescent="0.25">
      <c r="A77" s="173"/>
      <c r="B77" s="166"/>
      <c r="C77" s="1">
        <v>31</v>
      </c>
      <c r="D77" s="4" t="s">
        <v>139</v>
      </c>
      <c r="E77" s="4">
        <v>96688873.590873793</v>
      </c>
      <c r="F77" s="4">
        <v>0</v>
      </c>
      <c r="G77" s="4">
        <v>24659101.718399998</v>
      </c>
      <c r="H77" s="4">
        <v>2305438.8432</v>
      </c>
      <c r="I77" s="4">
        <v>3709602.4246262135</v>
      </c>
      <c r="J77" s="4">
        <f t="shared" si="8"/>
        <v>1854801.2123131067</v>
      </c>
      <c r="K77" s="4">
        <f t="shared" si="9"/>
        <v>1854801.2123131067</v>
      </c>
      <c r="L77" s="4">
        <v>77400887.840399995</v>
      </c>
      <c r="M77" s="5">
        <f t="shared" si="14"/>
        <v>202909103.2051869</v>
      </c>
      <c r="N77" s="8"/>
      <c r="O77" s="165"/>
      <c r="P77" s="9">
        <v>16</v>
      </c>
      <c r="Q77" s="165"/>
      <c r="R77" s="4" t="s">
        <v>519</v>
      </c>
      <c r="S77" s="4">
        <v>73593500.254077673</v>
      </c>
      <c r="T77" s="4">
        <v>0</v>
      </c>
      <c r="U77" s="4">
        <v>18768960.079700001</v>
      </c>
      <c r="V77" s="4">
        <v>1754755.3073</v>
      </c>
      <c r="W77" s="4">
        <v>2823516.46922233</v>
      </c>
      <c r="X77" s="4">
        <f t="shared" si="12"/>
        <v>1411758.234611165</v>
      </c>
      <c r="Y77" s="4">
        <f t="shared" si="13"/>
        <v>1411758.234611165</v>
      </c>
      <c r="Z77" s="4">
        <v>53842184.137000002</v>
      </c>
      <c r="AA77" s="5">
        <f t="shared" si="15"/>
        <v>152194674.48191118</v>
      </c>
    </row>
    <row r="78" spans="1:27" ht="24.9" customHeight="1" x14ac:dyDescent="0.25">
      <c r="A78" s="1"/>
      <c r="B78" s="172" t="s">
        <v>822</v>
      </c>
      <c r="C78" s="170"/>
      <c r="D78" s="11"/>
      <c r="E78" s="11">
        <f>SUM(E47:E77)</f>
        <v>2187707917.4559221</v>
      </c>
      <c r="F78" s="11">
        <f t="shared" ref="F78:L78" si="16">SUM(F47:F77)</f>
        <v>0</v>
      </c>
      <c r="G78" s="11">
        <f t="shared" si="16"/>
        <v>557943329.60140002</v>
      </c>
      <c r="H78" s="11">
        <f t="shared" si="16"/>
        <v>52163466.417500004</v>
      </c>
      <c r="I78" s="11">
        <f t="shared" si="16"/>
        <v>83934441.404077679</v>
      </c>
      <c r="J78" s="11">
        <f t="shared" si="16"/>
        <v>41967220.702038839</v>
      </c>
      <c r="K78" s="11">
        <f t="shared" si="16"/>
        <v>41967220.702038839</v>
      </c>
      <c r="L78" s="11">
        <f t="shared" si="16"/>
        <v>1694116687.2241001</v>
      </c>
      <c r="M78" s="6">
        <f t="shared" si="14"/>
        <v>4533898621.4009609</v>
      </c>
      <c r="N78" s="8"/>
      <c r="O78" s="165"/>
      <c r="P78" s="9">
        <v>17</v>
      </c>
      <c r="Q78" s="165"/>
      <c r="R78" s="4" t="s">
        <v>520</v>
      </c>
      <c r="S78" s="4">
        <v>72524099.531456307</v>
      </c>
      <c r="T78" s="4">
        <v>0</v>
      </c>
      <c r="U78" s="4">
        <v>18496224.8598</v>
      </c>
      <c r="V78" s="4">
        <v>1729256.6344000001</v>
      </c>
      <c r="W78" s="4">
        <v>2782487.4307436892</v>
      </c>
      <c r="X78" s="4">
        <f t="shared" si="12"/>
        <v>1391243.7153718446</v>
      </c>
      <c r="Y78" s="4">
        <f t="shared" si="13"/>
        <v>1391243.7153718446</v>
      </c>
      <c r="Z78" s="4">
        <v>49514687.776799999</v>
      </c>
      <c r="AA78" s="5">
        <f t="shared" si="15"/>
        <v>146437999.94857183</v>
      </c>
    </row>
    <row r="79" spans="1:27" ht="24.9" customHeight="1" x14ac:dyDescent="0.25">
      <c r="A79" s="173">
        <v>4</v>
      </c>
      <c r="B79" s="164" t="s">
        <v>924</v>
      </c>
      <c r="C79" s="1">
        <v>1</v>
      </c>
      <c r="D79" s="4" t="s">
        <v>140</v>
      </c>
      <c r="E79" s="4">
        <v>108753490.26213592</v>
      </c>
      <c r="F79" s="4">
        <v>0</v>
      </c>
      <c r="G79" s="4">
        <v>27736008.074299999</v>
      </c>
      <c r="H79" s="4">
        <v>2593106.2330999998</v>
      </c>
      <c r="I79" s="4">
        <v>4172478.137064077</v>
      </c>
      <c r="J79" s="4">
        <v>0</v>
      </c>
      <c r="K79" s="4">
        <f t="shared" si="9"/>
        <v>4172478.137064077</v>
      </c>
      <c r="L79" s="4">
        <v>88450221.3803</v>
      </c>
      <c r="M79" s="5">
        <f t="shared" si="14"/>
        <v>231705304.0869</v>
      </c>
      <c r="N79" s="8"/>
      <c r="O79" s="165"/>
      <c r="P79" s="9">
        <v>18</v>
      </c>
      <c r="Q79" s="165"/>
      <c r="R79" s="4" t="s">
        <v>521</v>
      </c>
      <c r="S79" s="4">
        <v>75261833.326699033</v>
      </c>
      <c r="T79" s="4">
        <v>0</v>
      </c>
      <c r="U79" s="4">
        <v>19194444.351099998</v>
      </c>
      <c r="V79" s="4">
        <v>1794534.8572</v>
      </c>
      <c r="W79" s="4">
        <v>2887524.3760009711</v>
      </c>
      <c r="X79" s="4">
        <f t="shared" si="12"/>
        <v>1443762.1880004855</v>
      </c>
      <c r="Y79" s="4">
        <f t="shared" si="13"/>
        <v>1443762.1880004855</v>
      </c>
      <c r="Z79" s="4">
        <v>54137898.666199997</v>
      </c>
      <c r="AA79" s="5">
        <f t="shared" si="15"/>
        <v>154719997.7652005</v>
      </c>
    </row>
    <row r="80" spans="1:27" ht="24.9" customHeight="1" x14ac:dyDescent="0.25">
      <c r="A80" s="173"/>
      <c r="B80" s="165"/>
      <c r="C80" s="1">
        <v>2</v>
      </c>
      <c r="D80" s="4" t="s">
        <v>141</v>
      </c>
      <c r="E80" s="4">
        <v>71522484.815436885</v>
      </c>
      <c r="F80" s="4">
        <v>0</v>
      </c>
      <c r="G80" s="4">
        <v>18240777.4826</v>
      </c>
      <c r="H80" s="4">
        <v>1705374.2435000001</v>
      </c>
      <c r="I80" s="4">
        <v>2744059.0962631064</v>
      </c>
      <c r="J80" s="4">
        <v>0</v>
      </c>
      <c r="K80" s="4">
        <f t="shared" si="9"/>
        <v>2744059.0962631064</v>
      </c>
      <c r="L80" s="4">
        <v>61507770.025200002</v>
      </c>
      <c r="M80" s="5">
        <f t="shared" si="14"/>
        <v>155720465.66299999</v>
      </c>
      <c r="N80" s="8"/>
      <c r="O80" s="165"/>
      <c r="P80" s="9">
        <v>19</v>
      </c>
      <c r="Q80" s="165"/>
      <c r="R80" s="4" t="s">
        <v>522</v>
      </c>
      <c r="S80" s="4">
        <v>91056749.884368926</v>
      </c>
      <c r="T80" s="4">
        <v>0</v>
      </c>
      <c r="U80" s="4">
        <v>23222709.854199998</v>
      </c>
      <c r="V80" s="4">
        <v>2171147.1063999999</v>
      </c>
      <c r="W80" s="4">
        <v>3493518.2053310671</v>
      </c>
      <c r="X80" s="4">
        <f t="shared" si="12"/>
        <v>1746759.1026655335</v>
      </c>
      <c r="Y80" s="4">
        <f t="shared" si="13"/>
        <v>1746759.1026655335</v>
      </c>
      <c r="Z80" s="4">
        <v>57006081.099799998</v>
      </c>
      <c r="AA80" s="5">
        <f t="shared" si="15"/>
        <v>178696965.25276554</v>
      </c>
    </row>
    <row r="81" spans="1:27" ht="24.9" customHeight="1" x14ac:dyDescent="0.25">
      <c r="A81" s="173"/>
      <c r="B81" s="165"/>
      <c r="C81" s="1">
        <v>3</v>
      </c>
      <c r="D81" s="4" t="s">
        <v>142</v>
      </c>
      <c r="E81" s="4">
        <v>73576410.886893198</v>
      </c>
      <c r="F81" s="4">
        <v>0</v>
      </c>
      <c r="G81" s="4">
        <v>18764601.6833</v>
      </c>
      <c r="H81" s="4">
        <v>1754347.8303</v>
      </c>
      <c r="I81" s="4">
        <v>2822860.8120067958</v>
      </c>
      <c r="J81" s="4">
        <v>0</v>
      </c>
      <c r="K81" s="4">
        <f t="shared" si="9"/>
        <v>2822860.8120067958</v>
      </c>
      <c r="L81" s="4">
        <v>63257828.488899998</v>
      </c>
      <c r="M81" s="5">
        <f t="shared" si="14"/>
        <v>160176049.70140001</v>
      </c>
      <c r="N81" s="8"/>
      <c r="O81" s="165"/>
      <c r="P81" s="9">
        <v>20</v>
      </c>
      <c r="Q81" s="165"/>
      <c r="R81" s="4" t="s">
        <v>523</v>
      </c>
      <c r="S81" s="4">
        <v>69970817.153883502</v>
      </c>
      <c r="T81" s="4">
        <v>0</v>
      </c>
      <c r="U81" s="4">
        <v>17845047.0405</v>
      </c>
      <c r="V81" s="4">
        <v>1668376.4509000001</v>
      </c>
      <c r="W81" s="4">
        <v>2684527.2193165049</v>
      </c>
      <c r="X81" s="4">
        <f t="shared" si="12"/>
        <v>1342263.6096582524</v>
      </c>
      <c r="Y81" s="4">
        <f t="shared" si="13"/>
        <v>1342263.6096582524</v>
      </c>
      <c r="Z81" s="4">
        <v>50737305.830200002</v>
      </c>
      <c r="AA81" s="5">
        <f t="shared" si="15"/>
        <v>144248337.30445826</v>
      </c>
    </row>
    <row r="82" spans="1:27" ht="24.9" customHeight="1" x14ac:dyDescent="0.25">
      <c r="A82" s="173"/>
      <c r="B82" s="165"/>
      <c r="C82" s="1">
        <v>4</v>
      </c>
      <c r="D82" s="4" t="s">
        <v>143</v>
      </c>
      <c r="E82" s="4">
        <v>88931446.33398059</v>
      </c>
      <c r="F82" s="4">
        <v>0</v>
      </c>
      <c r="G82" s="4">
        <v>22680681.857900001</v>
      </c>
      <c r="H82" s="4">
        <v>2120471.6028</v>
      </c>
      <c r="I82" s="4">
        <v>3411977.9938194174</v>
      </c>
      <c r="J82" s="4">
        <v>0</v>
      </c>
      <c r="K82" s="4">
        <f t="shared" si="9"/>
        <v>3411977.9938194174</v>
      </c>
      <c r="L82" s="4">
        <v>77867865.728400007</v>
      </c>
      <c r="M82" s="5">
        <f t="shared" si="14"/>
        <v>195012443.5169</v>
      </c>
      <c r="N82" s="8"/>
      <c r="O82" s="166"/>
      <c r="P82" s="9">
        <v>21</v>
      </c>
      <c r="Q82" s="166"/>
      <c r="R82" s="4" t="s">
        <v>524</v>
      </c>
      <c r="S82" s="4">
        <v>83576493.332815528</v>
      </c>
      <c r="T82" s="4">
        <v>0</v>
      </c>
      <c r="U82" s="4">
        <v>21314978.381900001</v>
      </c>
      <c r="V82" s="4">
        <v>1992788.6938</v>
      </c>
      <c r="W82" s="4">
        <v>3206527.8122844659</v>
      </c>
      <c r="X82" s="4">
        <f t="shared" si="12"/>
        <v>1603263.9061422329</v>
      </c>
      <c r="Y82" s="4">
        <f t="shared" si="13"/>
        <v>1603263.9061422329</v>
      </c>
      <c r="Z82" s="4">
        <v>58909215.319799997</v>
      </c>
      <c r="AA82" s="5">
        <f t="shared" si="15"/>
        <v>170603267.44674224</v>
      </c>
    </row>
    <row r="83" spans="1:27" ht="24.9" customHeight="1" x14ac:dyDescent="0.25">
      <c r="A83" s="173"/>
      <c r="B83" s="165"/>
      <c r="C83" s="1">
        <v>5</v>
      </c>
      <c r="D83" s="4" t="s">
        <v>144</v>
      </c>
      <c r="E83" s="4">
        <v>67540540.227378651</v>
      </c>
      <c r="F83" s="4">
        <v>0</v>
      </c>
      <c r="G83" s="4">
        <v>17225239.986099999</v>
      </c>
      <c r="H83" s="4">
        <v>1610429.1957</v>
      </c>
      <c r="I83" s="4">
        <v>2591286.282321359</v>
      </c>
      <c r="J83" s="4">
        <v>0</v>
      </c>
      <c r="K83" s="4">
        <f t="shared" si="9"/>
        <v>2591286.282321359</v>
      </c>
      <c r="L83" s="4">
        <v>56447945.330899999</v>
      </c>
      <c r="M83" s="5">
        <f t="shared" si="14"/>
        <v>145415441.02240002</v>
      </c>
      <c r="N83" s="8"/>
      <c r="O83" s="1"/>
      <c r="P83" s="170" t="s">
        <v>943</v>
      </c>
      <c r="Q83" s="177"/>
      <c r="R83" s="11"/>
      <c r="S83" s="11">
        <f>SUM(S62:S82)</f>
        <v>1722681679.7608733</v>
      </c>
      <c r="T83" s="4">
        <v>0</v>
      </c>
      <c r="U83" s="11">
        <f t="shared" ref="U83:Y83" si="17">SUM(U62:U82)</f>
        <v>439345099.30629992</v>
      </c>
      <c r="V83" s="11">
        <f t="shared" si="17"/>
        <v>41075432.068900004</v>
      </c>
      <c r="W83" s="11">
        <f t="shared" si="17"/>
        <v>66093066.334226206</v>
      </c>
      <c r="X83" s="11">
        <f t="shared" si="17"/>
        <v>33046533.167113103</v>
      </c>
      <c r="Y83" s="11">
        <f t="shared" si="17"/>
        <v>33046533.167113103</v>
      </c>
      <c r="Z83" s="11">
        <f>SUM(Z62:Z82)</f>
        <v>1207539588.0182998</v>
      </c>
      <c r="AA83" s="6">
        <f>S83+T83+U83+V83+Y83+Z83</f>
        <v>3443688332.3214865</v>
      </c>
    </row>
    <row r="84" spans="1:27" ht="24.9" customHeight="1" x14ac:dyDescent="0.25">
      <c r="A84" s="173"/>
      <c r="B84" s="165"/>
      <c r="C84" s="1">
        <v>6</v>
      </c>
      <c r="D84" s="4" t="s">
        <v>145</v>
      </c>
      <c r="E84" s="4">
        <v>77754222.543495148</v>
      </c>
      <c r="F84" s="4">
        <v>0</v>
      </c>
      <c r="G84" s="4">
        <v>19830092.2487</v>
      </c>
      <c r="H84" s="4">
        <v>1853963.1109</v>
      </c>
      <c r="I84" s="4">
        <v>2983148.3371048542</v>
      </c>
      <c r="J84" s="4">
        <v>0</v>
      </c>
      <c r="K84" s="4">
        <f t="shared" si="9"/>
        <v>2983148.3371048542</v>
      </c>
      <c r="L84" s="4">
        <v>65945724.459600002</v>
      </c>
      <c r="M84" s="5">
        <f t="shared" si="14"/>
        <v>168367150.69980001</v>
      </c>
      <c r="N84" s="8"/>
      <c r="O84" s="164">
        <v>22</v>
      </c>
      <c r="P84" s="129">
        <v>1</v>
      </c>
      <c r="Q84" s="173" t="s">
        <v>55</v>
      </c>
      <c r="R84" s="130" t="s">
        <v>525</v>
      </c>
      <c r="S84" s="4">
        <v>89271692.702330098</v>
      </c>
      <c r="T84" s="131">
        <f>-8911571.37</f>
        <v>-8911571.3699999992</v>
      </c>
      <c r="U84" s="4">
        <v>22767456.783399999</v>
      </c>
      <c r="V84" s="4">
        <v>2128584.3997</v>
      </c>
      <c r="W84" s="4">
        <v>3425032.0165699027</v>
      </c>
      <c r="X84" s="4">
        <f t="shared" si="12"/>
        <v>1712516.0082849513</v>
      </c>
      <c r="Y84" s="4">
        <f t="shared" ref="Y84:Y104" si="18">W84-X84</f>
        <v>1712516.0082849513</v>
      </c>
      <c r="Z84" s="4">
        <v>66205595.210299999</v>
      </c>
      <c r="AA84" s="5">
        <f t="shared" si="15"/>
        <v>176599305.75058496</v>
      </c>
    </row>
    <row r="85" spans="1:27" ht="24.9" customHeight="1" x14ac:dyDescent="0.25">
      <c r="A85" s="173"/>
      <c r="B85" s="165"/>
      <c r="C85" s="1">
        <v>7</v>
      </c>
      <c r="D85" s="4" t="s">
        <v>146</v>
      </c>
      <c r="E85" s="4">
        <v>72060623.907669902</v>
      </c>
      <c r="F85" s="4">
        <v>0</v>
      </c>
      <c r="G85" s="4">
        <v>18378022.091200002</v>
      </c>
      <c r="H85" s="4">
        <v>1718205.5726999999</v>
      </c>
      <c r="I85" s="4">
        <v>2764705.5471300967</v>
      </c>
      <c r="J85" s="4">
        <v>0</v>
      </c>
      <c r="K85" s="4">
        <f t="shared" si="9"/>
        <v>2764705.5471300967</v>
      </c>
      <c r="L85" s="4">
        <v>62138834.770499997</v>
      </c>
      <c r="M85" s="5">
        <f t="shared" si="14"/>
        <v>157060391.88919997</v>
      </c>
      <c r="N85" s="8"/>
      <c r="O85" s="165"/>
      <c r="P85" s="129">
        <v>2</v>
      </c>
      <c r="Q85" s="173"/>
      <c r="R85" s="130" t="s">
        <v>526</v>
      </c>
      <c r="S85" s="4">
        <v>78936321.877572805</v>
      </c>
      <c r="T85" s="131">
        <f t="shared" ref="T85:T104" si="19">-8911571.37</f>
        <v>-8911571.3699999992</v>
      </c>
      <c r="U85" s="4">
        <v>20131569.6228</v>
      </c>
      <c r="V85" s="4">
        <v>1882148.9571</v>
      </c>
      <c r="W85" s="4">
        <v>3028501.2137271836</v>
      </c>
      <c r="X85" s="4">
        <f t="shared" si="12"/>
        <v>1514250.6068635918</v>
      </c>
      <c r="Y85" s="4">
        <f t="shared" si="18"/>
        <v>1514250.6068635918</v>
      </c>
      <c r="Z85" s="4">
        <v>56281390.760499999</v>
      </c>
      <c r="AA85" s="5">
        <f t="shared" si="15"/>
        <v>152862611.66856354</v>
      </c>
    </row>
    <row r="86" spans="1:27" ht="24.9" customHeight="1" x14ac:dyDescent="0.25">
      <c r="A86" s="173"/>
      <c r="B86" s="165"/>
      <c r="C86" s="1">
        <v>8</v>
      </c>
      <c r="D86" s="4" t="s">
        <v>147</v>
      </c>
      <c r="E86" s="4">
        <v>64431151.564466022</v>
      </c>
      <c r="F86" s="4">
        <v>0</v>
      </c>
      <c r="G86" s="4">
        <v>16432235.284600001</v>
      </c>
      <c r="H86" s="4">
        <v>1536289.2752</v>
      </c>
      <c r="I86" s="4">
        <v>2471990.2837339803</v>
      </c>
      <c r="J86" s="4">
        <v>0</v>
      </c>
      <c r="K86" s="4">
        <f t="shared" si="9"/>
        <v>2471990.2837339803</v>
      </c>
      <c r="L86" s="4">
        <v>54431868.040700004</v>
      </c>
      <c r="M86" s="5">
        <f t="shared" si="14"/>
        <v>139303534.44870001</v>
      </c>
      <c r="N86" s="8"/>
      <c r="O86" s="165"/>
      <c r="P86" s="129">
        <v>3</v>
      </c>
      <c r="Q86" s="173"/>
      <c r="R86" s="130" t="s">
        <v>527</v>
      </c>
      <c r="S86" s="4">
        <v>99621463.614174753</v>
      </c>
      <c r="T86" s="131">
        <f t="shared" si="19"/>
        <v>-8911571.3699999992</v>
      </c>
      <c r="U86" s="4">
        <v>25407016.478399999</v>
      </c>
      <c r="V86" s="4">
        <v>2375363.1963999998</v>
      </c>
      <c r="W86" s="4">
        <v>3822115.2987252418</v>
      </c>
      <c r="X86" s="4">
        <f t="shared" si="12"/>
        <v>1911057.6493626209</v>
      </c>
      <c r="Y86" s="4">
        <f t="shared" si="18"/>
        <v>1911057.6493626209</v>
      </c>
      <c r="Z86" s="4">
        <v>74301588.070700005</v>
      </c>
      <c r="AA86" s="5">
        <f t="shared" si="15"/>
        <v>198527032.93776262</v>
      </c>
    </row>
    <row r="87" spans="1:27" ht="24.9" customHeight="1" x14ac:dyDescent="0.25">
      <c r="A87" s="173"/>
      <c r="B87" s="165"/>
      <c r="C87" s="1">
        <v>9</v>
      </c>
      <c r="D87" s="4" t="s">
        <v>148</v>
      </c>
      <c r="E87" s="4">
        <v>71562871.641941741</v>
      </c>
      <c r="F87" s="4">
        <v>0</v>
      </c>
      <c r="G87" s="4">
        <v>18251077.559900001</v>
      </c>
      <c r="H87" s="4">
        <v>1706337.2224999999</v>
      </c>
      <c r="I87" s="4">
        <v>2745608.5927582523</v>
      </c>
      <c r="J87" s="4">
        <v>0</v>
      </c>
      <c r="K87" s="4">
        <f t="shared" si="9"/>
        <v>2745608.5927582523</v>
      </c>
      <c r="L87" s="4">
        <v>62116594.0559</v>
      </c>
      <c r="M87" s="5">
        <f t="shared" si="14"/>
        <v>156382489.07299998</v>
      </c>
      <c r="N87" s="8"/>
      <c r="O87" s="165"/>
      <c r="P87" s="129">
        <v>4</v>
      </c>
      <c r="Q87" s="173"/>
      <c r="R87" s="130" t="s">
        <v>528</v>
      </c>
      <c r="S87" s="4">
        <v>78879254.594757289</v>
      </c>
      <c r="T87" s="131">
        <f t="shared" si="19"/>
        <v>-8911571.3699999992</v>
      </c>
      <c r="U87" s="4">
        <v>20117015.436099999</v>
      </c>
      <c r="V87" s="4">
        <v>1880788.2512000001</v>
      </c>
      <c r="W87" s="4">
        <v>3026311.7484427188</v>
      </c>
      <c r="X87" s="4">
        <f t="shared" si="12"/>
        <v>1513155.8742213594</v>
      </c>
      <c r="Y87" s="4">
        <f t="shared" si="18"/>
        <v>1513155.8742213594</v>
      </c>
      <c r="Z87" s="4">
        <v>58477133.264700003</v>
      </c>
      <c r="AA87" s="5">
        <f t="shared" si="15"/>
        <v>154982087.79942137</v>
      </c>
    </row>
    <row r="88" spans="1:27" ht="24.9" customHeight="1" x14ac:dyDescent="0.25">
      <c r="A88" s="173"/>
      <c r="B88" s="165"/>
      <c r="C88" s="1">
        <v>10</v>
      </c>
      <c r="D88" s="4" t="s">
        <v>149</v>
      </c>
      <c r="E88" s="4">
        <v>113215042.66766989</v>
      </c>
      <c r="F88" s="4">
        <v>0</v>
      </c>
      <c r="G88" s="4">
        <v>28873862.6226</v>
      </c>
      <c r="H88" s="4">
        <v>2699486.9969000001</v>
      </c>
      <c r="I88" s="4">
        <v>4343651.7686300958</v>
      </c>
      <c r="J88" s="4">
        <v>0</v>
      </c>
      <c r="K88" s="4">
        <f t="shared" si="9"/>
        <v>4343651.7686300958</v>
      </c>
      <c r="L88" s="4">
        <v>95981126.140400007</v>
      </c>
      <c r="M88" s="5">
        <f t="shared" si="14"/>
        <v>245113170.19619995</v>
      </c>
      <c r="N88" s="8"/>
      <c r="O88" s="165"/>
      <c r="P88" s="129">
        <v>5</v>
      </c>
      <c r="Q88" s="173"/>
      <c r="R88" s="130" t="s">
        <v>529</v>
      </c>
      <c r="S88" s="4">
        <v>107852441.58291262</v>
      </c>
      <c r="T88" s="131">
        <f t="shared" si="19"/>
        <v>-8911571.3699999992</v>
      </c>
      <c r="U88" s="4">
        <v>27506208.613299999</v>
      </c>
      <c r="V88" s="4">
        <v>2571621.7278</v>
      </c>
      <c r="W88" s="4">
        <v>4137908.1576873786</v>
      </c>
      <c r="X88" s="4">
        <f t="shared" si="12"/>
        <v>2068954.0788436893</v>
      </c>
      <c r="Y88" s="4">
        <f t="shared" si="18"/>
        <v>2068954.0788436893</v>
      </c>
      <c r="Z88" s="4">
        <v>73426745.213499993</v>
      </c>
      <c r="AA88" s="5">
        <f t="shared" si="15"/>
        <v>208652308.00404367</v>
      </c>
    </row>
    <row r="89" spans="1:27" ht="24.9" customHeight="1" x14ac:dyDescent="0.25">
      <c r="A89" s="173"/>
      <c r="B89" s="165"/>
      <c r="C89" s="1">
        <v>11</v>
      </c>
      <c r="D89" s="4" t="s">
        <v>150</v>
      </c>
      <c r="E89" s="4">
        <v>78684591.376213595</v>
      </c>
      <c r="F89" s="4">
        <v>0</v>
      </c>
      <c r="G89" s="4">
        <v>20067369.3917</v>
      </c>
      <c r="H89" s="4">
        <v>1876146.7228000001</v>
      </c>
      <c r="I89" s="4">
        <v>3018843.2247864078</v>
      </c>
      <c r="J89" s="4">
        <v>0</v>
      </c>
      <c r="K89" s="4">
        <f t="shared" si="9"/>
        <v>3018843.2247864078</v>
      </c>
      <c r="L89" s="4">
        <v>68260995.273399994</v>
      </c>
      <c r="M89" s="5">
        <f t="shared" si="14"/>
        <v>171907945.98890001</v>
      </c>
      <c r="N89" s="8"/>
      <c r="O89" s="165"/>
      <c r="P89" s="129">
        <v>6</v>
      </c>
      <c r="Q89" s="173"/>
      <c r="R89" s="130" t="s">
        <v>530</v>
      </c>
      <c r="S89" s="4">
        <v>83856062.658543676</v>
      </c>
      <c r="T89" s="131">
        <f t="shared" si="19"/>
        <v>-8911571.3699999992</v>
      </c>
      <c r="U89" s="4">
        <v>21386278.5035</v>
      </c>
      <c r="V89" s="4">
        <v>1999454.7139999999</v>
      </c>
      <c r="W89" s="4">
        <v>3217253.8762563104</v>
      </c>
      <c r="X89" s="4">
        <f t="shared" si="12"/>
        <v>1608626.9381281552</v>
      </c>
      <c r="Y89" s="4">
        <f t="shared" si="18"/>
        <v>1608626.9381281552</v>
      </c>
      <c r="Z89" s="4">
        <v>57003033.611599997</v>
      </c>
      <c r="AA89" s="5">
        <f t="shared" si="15"/>
        <v>160159138.93202814</v>
      </c>
    </row>
    <row r="90" spans="1:27" ht="24.9" customHeight="1" x14ac:dyDescent="0.25">
      <c r="A90" s="173"/>
      <c r="B90" s="165"/>
      <c r="C90" s="1">
        <v>12</v>
      </c>
      <c r="D90" s="4" t="s">
        <v>151</v>
      </c>
      <c r="E90" s="4">
        <v>96199812.981844664</v>
      </c>
      <c r="F90" s="4">
        <v>0</v>
      </c>
      <c r="G90" s="4">
        <v>24534373.8686</v>
      </c>
      <c r="H90" s="4">
        <v>2293777.7359000002</v>
      </c>
      <c r="I90" s="4">
        <v>3690838.937655339</v>
      </c>
      <c r="J90" s="4">
        <v>0</v>
      </c>
      <c r="K90" s="4">
        <f t="shared" si="9"/>
        <v>3690838.937655339</v>
      </c>
      <c r="L90" s="4">
        <v>79999495.334600002</v>
      </c>
      <c r="M90" s="5">
        <f t="shared" si="14"/>
        <v>206718298.85860002</v>
      </c>
      <c r="N90" s="8"/>
      <c r="O90" s="165"/>
      <c r="P90" s="129">
        <v>7</v>
      </c>
      <c r="Q90" s="173"/>
      <c r="R90" s="130" t="s">
        <v>531</v>
      </c>
      <c r="S90" s="4">
        <v>70362852.128349513</v>
      </c>
      <c r="T90" s="131">
        <f t="shared" si="19"/>
        <v>-8911571.3699999992</v>
      </c>
      <c r="U90" s="4">
        <v>17945029.902399998</v>
      </c>
      <c r="V90" s="4">
        <v>1677724.0895</v>
      </c>
      <c r="W90" s="4">
        <v>2699568.1836504852</v>
      </c>
      <c r="X90" s="4">
        <f t="shared" si="12"/>
        <v>1349784.0918252426</v>
      </c>
      <c r="Y90" s="4">
        <f t="shared" si="18"/>
        <v>1349784.0918252426</v>
      </c>
      <c r="Z90" s="4">
        <v>51000028.669</v>
      </c>
      <c r="AA90" s="5">
        <f t="shared" si="15"/>
        <v>136123415.69472522</v>
      </c>
    </row>
    <row r="91" spans="1:27" ht="24.9" customHeight="1" x14ac:dyDescent="0.25">
      <c r="A91" s="173"/>
      <c r="B91" s="165"/>
      <c r="C91" s="1">
        <v>13</v>
      </c>
      <c r="D91" s="4" t="s">
        <v>152</v>
      </c>
      <c r="E91" s="4">
        <v>70682308.180485427</v>
      </c>
      <c r="F91" s="4">
        <v>0</v>
      </c>
      <c r="G91" s="4">
        <v>18026502.5579</v>
      </c>
      <c r="H91" s="4">
        <v>1685341.1645</v>
      </c>
      <c r="I91" s="4">
        <v>2711824.5570145631</v>
      </c>
      <c r="J91" s="4">
        <v>0</v>
      </c>
      <c r="K91" s="4">
        <f t="shared" si="9"/>
        <v>2711824.5570145631</v>
      </c>
      <c r="L91" s="4">
        <v>60903170.487800002</v>
      </c>
      <c r="M91" s="5">
        <f t="shared" si="14"/>
        <v>154009146.94769999</v>
      </c>
      <c r="N91" s="8"/>
      <c r="O91" s="165"/>
      <c r="P91" s="129">
        <v>8</v>
      </c>
      <c r="Q91" s="173"/>
      <c r="R91" s="130" t="s">
        <v>532</v>
      </c>
      <c r="S91" s="4">
        <v>82451305.954174757</v>
      </c>
      <c r="T91" s="131">
        <f t="shared" si="19"/>
        <v>-8911571.3699999992</v>
      </c>
      <c r="U91" s="4">
        <v>21028015.580600001</v>
      </c>
      <c r="V91" s="4">
        <v>1965959.85</v>
      </c>
      <c r="W91" s="4">
        <v>3163358.4415252423</v>
      </c>
      <c r="X91" s="4">
        <f t="shared" si="12"/>
        <v>1581679.2207626211</v>
      </c>
      <c r="Y91" s="4">
        <f t="shared" si="18"/>
        <v>1581679.2207626211</v>
      </c>
      <c r="Z91" s="4">
        <v>59474486.426799998</v>
      </c>
      <c r="AA91" s="5">
        <f t="shared" si="15"/>
        <v>160753234.10386258</v>
      </c>
    </row>
    <row r="92" spans="1:27" ht="24.9" customHeight="1" x14ac:dyDescent="0.25">
      <c r="A92" s="173"/>
      <c r="B92" s="165"/>
      <c r="C92" s="1">
        <v>14</v>
      </c>
      <c r="D92" s="4" t="s">
        <v>153</v>
      </c>
      <c r="E92" s="4">
        <v>70081929.15038836</v>
      </c>
      <c r="F92" s="4">
        <v>0</v>
      </c>
      <c r="G92" s="4">
        <v>17873384.5515</v>
      </c>
      <c r="H92" s="4">
        <v>1671025.7930000001</v>
      </c>
      <c r="I92" s="4">
        <v>2688790.1848116503</v>
      </c>
      <c r="J92" s="4">
        <v>0</v>
      </c>
      <c r="K92" s="4">
        <f t="shared" si="9"/>
        <v>2688790.1848116503</v>
      </c>
      <c r="L92" s="4">
        <v>62034340.686800003</v>
      </c>
      <c r="M92" s="5">
        <f t="shared" si="14"/>
        <v>154349470.36650002</v>
      </c>
      <c r="N92" s="8"/>
      <c r="O92" s="165"/>
      <c r="P92" s="129">
        <v>9</v>
      </c>
      <c r="Q92" s="173"/>
      <c r="R92" s="130" t="s">
        <v>533</v>
      </c>
      <c r="S92" s="4">
        <v>80860315.902038828</v>
      </c>
      <c r="T92" s="131">
        <f t="shared" si="19"/>
        <v>-8911571.3699999992</v>
      </c>
      <c r="U92" s="4">
        <v>20622256.530200001</v>
      </c>
      <c r="V92" s="4">
        <v>1928024.4584999999</v>
      </c>
      <c r="W92" s="4">
        <v>3102317.9067611648</v>
      </c>
      <c r="X92" s="4">
        <f t="shared" si="12"/>
        <v>1551158.9533805824</v>
      </c>
      <c r="Y92" s="4">
        <f t="shared" si="18"/>
        <v>1551158.9533805824</v>
      </c>
      <c r="Z92" s="4">
        <v>55984185.2337</v>
      </c>
      <c r="AA92" s="5">
        <f t="shared" si="15"/>
        <v>155136687.61458057</v>
      </c>
    </row>
    <row r="93" spans="1:27" ht="24.9" customHeight="1" x14ac:dyDescent="0.25">
      <c r="A93" s="173"/>
      <c r="B93" s="165"/>
      <c r="C93" s="1">
        <v>15</v>
      </c>
      <c r="D93" s="4" t="s">
        <v>154</v>
      </c>
      <c r="E93" s="4">
        <v>84113660.899417475</v>
      </c>
      <c r="F93" s="4">
        <v>0</v>
      </c>
      <c r="G93" s="4">
        <v>21451975.216900002</v>
      </c>
      <c r="H93" s="4">
        <v>2005596.8581000001</v>
      </c>
      <c r="I93" s="4">
        <v>3227136.9891825244</v>
      </c>
      <c r="J93" s="4">
        <v>0</v>
      </c>
      <c r="K93" s="4">
        <f t="shared" si="9"/>
        <v>3227136.9891825244</v>
      </c>
      <c r="L93" s="4">
        <v>71488383.885100007</v>
      </c>
      <c r="M93" s="5">
        <f t="shared" si="14"/>
        <v>182286753.84870002</v>
      </c>
      <c r="N93" s="8"/>
      <c r="O93" s="165"/>
      <c r="P93" s="129">
        <v>10</v>
      </c>
      <c r="Q93" s="173"/>
      <c r="R93" s="130" t="s">
        <v>534</v>
      </c>
      <c r="S93" s="4">
        <v>85487699.283883497</v>
      </c>
      <c r="T93" s="131">
        <f t="shared" si="19"/>
        <v>-8911571.3699999992</v>
      </c>
      <c r="U93" s="4">
        <v>21802403.875699997</v>
      </c>
      <c r="V93" s="4">
        <v>2038359.2778</v>
      </c>
      <c r="W93" s="4">
        <v>3279853.8731165044</v>
      </c>
      <c r="X93" s="4">
        <f t="shared" si="12"/>
        <v>1639926.9365582522</v>
      </c>
      <c r="Y93" s="4">
        <f t="shared" si="18"/>
        <v>1639926.9365582522</v>
      </c>
      <c r="Z93" s="4">
        <v>59154667.435999997</v>
      </c>
      <c r="AA93" s="5">
        <f t="shared" si="15"/>
        <v>164491339.31305823</v>
      </c>
    </row>
    <row r="94" spans="1:27" ht="24.9" customHeight="1" x14ac:dyDescent="0.25">
      <c r="A94" s="173"/>
      <c r="B94" s="165"/>
      <c r="C94" s="1">
        <v>16</v>
      </c>
      <c r="D94" s="4" t="s">
        <v>155</v>
      </c>
      <c r="E94" s="4">
        <v>80372983.183592245</v>
      </c>
      <c r="F94" s="4">
        <v>0</v>
      </c>
      <c r="G94" s="4">
        <v>20497969.354000002</v>
      </c>
      <c r="H94" s="4">
        <v>1916404.551</v>
      </c>
      <c r="I94" s="4">
        <v>3083620.712607767</v>
      </c>
      <c r="J94" s="4">
        <v>0</v>
      </c>
      <c r="K94" s="4">
        <f t="shared" si="9"/>
        <v>3083620.712607767</v>
      </c>
      <c r="L94" s="4">
        <v>70024845.465200007</v>
      </c>
      <c r="M94" s="5">
        <f t="shared" si="14"/>
        <v>175895823.26640004</v>
      </c>
      <c r="N94" s="8"/>
      <c r="O94" s="165"/>
      <c r="P94" s="129">
        <v>11</v>
      </c>
      <c r="Q94" s="173"/>
      <c r="R94" s="130" t="s">
        <v>55</v>
      </c>
      <c r="S94" s="4">
        <v>75253849.063495144</v>
      </c>
      <c r="T94" s="131">
        <f t="shared" si="19"/>
        <v>-8911571.3699999992</v>
      </c>
      <c r="U94" s="4">
        <v>19192408.080000002</v>
      </c>
      <c r="V94" s="4">
        <v>1794344.4813000001</v>
      </c>
      <c r="W94" s="4">
        <v>2887218.0487048542</v>
      </c>
      <c r="X94" s="4">
        <f t="shared" si="12"/>
        <v>1443609.0243524271</v>
      </c>
      <c r="Y94" s="4">
        <f t="shared" si="18"/>
        <v>1443609.0243524271</v>
      </c>
      <c r="Z94" s="4">
        <v>55483582.780699998</v>
      </c>
      <c r="AA94" s="5">
        <f t="shared" si="15"/>
        <v>147143440.10855243</v>
      </c>
    </row>
    <row r="95" spans="1:27" ht="24.9" customHeight="1" x14ac:dyDescent="0.25">
      <c r="A95" s="173"/>
      <c r="B95" s="165"/>
      <c r="C95" s="1">
        <v>17</v>
      </c>
      <c r="D95" s="4" t="s">
        <v>156</v>
      </c>
      <c r="E95" s="4">
        <v>67330359.64893204</v>
      </c>
      <c r="F95" s="4">
        <v>0</v>
      </c>
      <c r="G95" s="4">
        <v>17171636.463</v>
      </c>
      <c r="H95" s="4">
        <v>1605417.6732000001</v>
      </c>
      <c r="I95" s="4">
        <v>2583222.4135679612</v>
      </c>
      <c r="J95" s="4">
        <v>0</v>
      </c>
      <c r="K95" s="4">
        <f t="shared" si="9"/>
        <v>2583222.4135679612</v>
      </c>
      <c r="L95" s="4">
        <v>57980442.391000003</v>
      </c>
      <c r="M95" s="5">
        <f t="shared" si="14"/>
        <v>146671078.58969998</v>
      </c>
      <c r="N95" s="8"/>
      <c r="O95" s="165"/>
      <c r="P95" s="129">
        <v>12</v>
      </c>
      <c r="Q95" s="173"/>
      <c r="R95" s="130" t="s">
        <v>535</v>
      </c>
      <c r="S95" s="4">
        <v>96077136.95398058</v>
      </c>
      <c r="T95" s="131">
        <f t="shared" si="19"/>
        <v>-8911571.3699999992</v>
      </c>
      <c r="U95" s="4">
        <v>24503087.118199997</v>
      </c>
      <c r="V95" s="4">
        <v>2290852.6622000001</v>
      </c>
      <c r="W95" s="4">
        <v>3686132.3020194168</v>
      </c>
      <c r="X95" s="4">
        <f t="shared" si="12"/>
        <v>1843066.1510097084</v>
      </c>
      <c r="Y95" s="4">
        <f t="shared" si="18"/>
        <v>1843066.1510097084</v>
      </c>
      <c r="Z95" s="4">
        <v>65344171.331699997</v>
      </c>
      <c r="AA95" s="5">
        <f t="shared" si="15"/>
        <v>184832875.14910969</v>
      </c>
    </row>
    <row r="96" spans="1:27" ht="24.9" customHeight="1" x14ac:dyDescent="0.25">
      <c r="A96" s="173"/>
      <c r="B96" s="165"/>
      <c r="C96" s="1">
        <v>18</v>
      </c>
      <c r="D96" s="4" t="s">
        <v>157</v>
      </c>
      <c r="E96" s="4">
        <v>69766515.444368929</v>
      </c>
      <c r="F96" s="4">
        <v>0</v>
      </c>
      <c r="G96" s="4">
        <v>17792942.838100001</v>
      </c>
      <c r="H96" s="4">
        <v>1663505.1033999999</v>
      </c>
      <c r="I96" s="4">
        <v>2676688.9015310681</v>
      </c>
      <c r="J96" s="4">
        <v>0</v>
      </c>
      <c r="K96" s="4">
        <f t="shared" si="9"/>
        <v>2676688.9015310681</v>
      </c>
      <c r="L96" s="4">
        <v>59436650.0726</v>
      </c>
      <c r="M96" s="5">
        <f t="shared" si="14"/>
        <v>151336302.36000001</v>
      </c>
      <c r="N96" s="8"/>
      <c r="O96" s="165"/>
      <c r="P96" s="129">
        <v>13</v>
      </c>
      <c r="Q96" s="173"/>
      <c r="R96" s="130" t="s">
        <v>536</v>
      </c>
      <c r="S96" s="4">
        <v>63416644.419611648</v>
      </c>
      <c r="T96" s="131">
        <f t="shared" si="19"/>
        <v>-8911571.3699999992</v>
      </c>
      <c r="U96" s="4">
        <v>16173499.879699999</v>
      </c>
      <c r="V96" s="4">
        <v>1512099.4786</v>
      </c>
      <c r="W96" s="4">
        <v>2433067.313388349</v>
      </c>
      <c r="X96" s="4">
        <f t="shared" si="12"/>
        <v>1216533.6566941745</v>
      </c>
      <c r="Y96" s="4">
        <f t="shared" si="18"/>
        <v>1216533.6566941745</v>
      </c>
      <c r="Z96" s="4">
        <v>46554619.2465</v>
      </c>
      <c r="AA96" s="5">
        <f t="shared" si="15"/>
        <v>122394892.62449417</v>
      </c>
    </row>
    <row r="97" spans="1:27" ht="24.9" customHeight="1" x14ac:dyDescent="0.25">
      <c r="A97" s="173"/>
      <c r="B97" s="165"/>
      <c r="C97" s="1">
        <v>19</v>
      </c>
      <c r="D97" s="4" t="s">
        <v>158</v>
      </c>
      <c r="E97" s="4">
        <v>75341912.918640777</v>
      </c>
      <c r="F97" s="4">
        <v>0</v>
      </c>
      <c r="G97" s="4">
        <v>19214867.4954</v>
      </c>
      <c r="H97" s="4">
        <v>1796444.2660999999</v>
      </c>
      <c r="I97" s="4">
        <v>2890596.7404592233</v>
      </c>
      <c r="J97" s="4">
        <v>0</v>
      </c>
      <c r="K97" s="4">
        <f t="shared" si="9"/>
        <v>2890596.7404592233</v>
      </c>
      <c r="L97" s="4">
        <v>63877710.751999997</v>
      </c>
      <c r="M97" s="5">
        <f t="shared" si="14"/>
        <v>163121532.1726</v>
      </c>
      <c r="N97" s="8"/>
      <c r="O97" s="165"/>
      <c r="P97" s="129">
        <v>14</v>
      </c>
      <c r="Q97" s="173"/>
      <c r="R97" s="130" t="s">
        <v>537</v>
      </c>
      <c r="S97" s="4">
        <v>92198278.92932038</v>
      </c>
      <c r="T97" s="131">
        <f t="shared" si="19"/>
        <v>-8911571.3699999992</v>
      </c>
      <c r="U97" s="4">
        <v>23513840.3618</v>
      </c>
      <c r="V97" s="4">
        <v>2198365.5991000002</v>
      </c>
      <c r="W97" s="4">
        <v>3537314.5467796111</v>
      </c>
      <c r="X97" s="4">
        <f t="shared" si="12"/>
        <v>1768657.2733898056</v>
      </c>
      <c r="Y97" s="4">
        <f t="shared" si="18"/>
        <v>1768657.2733898056</v>
      </c>
      <c r="Z97" s="4">
        <v>64959990.943400003</v>
      </c>
      <c r="AA97" s="5">
        <f t="shared" si="15"/>
        <v>179264876.28378978</v>
      </c>
    </row>
    <row r="98" spans="1:27" ht="24.9" customHeight="1" x14ac:dyDescent="0.25">
      <c r="A98" s="173"/>
      <c r="B98" s="165"/>
      <c r="C98" s="1">
        <v>20</v>
      </c>
      <c r="D98" s="4" t="s">
        <v>159</v>
      </c>
      <c r="E98" s="4">
        <v>76244110.870097086</v>
      </c>
      <c r="F98" s="4">
        <v>0</v>
      </c>
      <c r="G98" s="4">
        <v>19444960.0616</v>
      </c>
      <c r="H98" s="4">
        <v>1817956.1747000001</v>
      </c>
      <c r="I98" s="4">
        <v>2925210.8131029126</v>
      </c>
      <c r="J98" s="4">
        <v>0</v>
      </c>
      <c r="K98" s="4">
        <f t="shared" si="9"/>
        <v>2925210.8131029126</v>
      </c>
      <c r="L98" s="4">
        <v>65715738.0757</v>
      </c>
      <c r="M98" s="5">
        <f t="shared" si="14"/>
        <v>166147975.99520001</v>
      </c>
      <c r="N98" s="8"/>
      <c r="O98" s="165"/>
      <c r="P98" s="129">
        <v>15</v>
      </c>
      <c r="Q98" s="173"/>
      <c r="R98" s="130" t="s">
        <v>538</v>
      </c>
      <c r="S98" s="4">
        <v>61566356.878640778</v>
      </c>
      <c r="T98" s="131">
        <f t="shared" si="19"/>
        <v>-8911571.3699999992</v>
      </c>
      <c r="U98" s="4">
        <v>15701610.747200001</v>
      </c>
      <c r="V98" s="4">
        <v>1467981.4265000001</v>
      </c>
      <c r="W98" s="4">
        <v>2362078.4715592233</v>
      </c>
      <c r="X98" s="4">
        <f t="shared" si="12"/>
        <v>1181039.2357796116</v>
      </c>
      <c r="Y98" s="4">
        <f t="shared" si="18"/>
        <v>1181039.2357796116</v>
      </c>
      <c r="Z98" s="4">
        <v>46006056.369800001</v>
      </c>
      <c r="AA98" s="5">
        <f t="shared" si="15"/>
        <v>119373551.75947961</v>
      </c>
    </row>
    <row r="99" spans="1:27" ht="24.9" customHeight="1" x14ac:dyDescent="0.25">
      <c r="A99" s="173"/>
      <c r="B99" s="166"/>
      <c r="C99" s="1">
        <v>21</v>
      </c>
      <c r="D99" s="4" t="s">
        <v>160</v>
      </c>
      <c r="E99" s="4">
        <v>73205574.14990291</v>
      </c>
      <c r="F99" s="4">
        <v>0</v>
      </c>
      <c r="G99" s="4">
        <v>18670025.125700001</v>
      </c>
      <c r="H99" s="4">
        <v>1745505.6401</v>
      </c>
      <c r="I99" s="4">
        <v>2808633.1474970873</v>
      </c>
      <c r="J99" s="4">
        <v>0</v>
      </c>
      <c r="K99" s="4">
        <f t="shared" si="9"/>
        <v>2808633.1474970873</v>
      </c>
      <c r="L99" s="4">
        <v>63333993.617700003</v>
      </c>
      <c r="M99" s="5">
        <f t="shared" si="14"/>
        <v>159763731.68090001</v>
      </c>
      <c r="N99" s="8"/>
      <c r="O99" s="165"/>
      <c r="P99" s="129">
        <v>16</v>
      </c>
      <c r="Q99" s="173"/>
      <c r="R99" s="130" t="s">
        <v>539</v>
      </c>
      <c r="S99" s="4">
        <v>89257186.357864067</v>
      </c>
      <c r="T99" s="131">
        <f t="shared" si="19"/>
        <v>-8911571.3699999992</v>
      </c>
      <c r="U99" s="4">
        <v>22763757.149700001</v>
      </c>
      <c r="V99" s="4">
        <v>2128238.5120000001</v>
      </c>
      <c r="W99" s="4">
        <v>3424475.4606359224</v>
      </c>
      <c r="X99" s="4">
        <f t="shared" si="12"/>
        <v>1712237.7303179612</v>
      </c>
      <c r="Y99" s="4">
        <f t="shared" si="18"/>
        <v>1712237.7303179612</v>
      </c>
      <c r="Z99" s="4">
        <v>65932866.894500002</v>
      </c>
      <c r="AA99" s="5">
        <f t="shared" si="15"/>
        <v>176307190.73501796</v>
      </c>
    </row>
    <row r="100" spans="1:27" ht="24.9" customHeight="1" x14ac:dyDescent="0.25">
      <c r="A100" s="1"/>
      <c r="B100" s="172" t="s">
        <v>823</v>
      </c>
      <c r="C100" s="170"/>
      <c r="D100" s="11"/>
      <c r="E100" s="11">
        <f>SUM(E79:E99)</f>
        <v>1651372043.6549513</v>
      </c>
      <c r="F100" s="11">
        <f t="shared" ref="F100:L100" si="20">SUM(F79:F99)</f>
        <v>0</v>
      </c>
      <c r="G100" s="11">
        <f t="shared" si="20"/>
        <v>421158605.81560004</v>
      </c>
      <c r="H100" s="11">
        <f t="shared" si="20"/>
        <v>39375132.966400005</v>
      </c>
      <c r="I100" s="11">
        <f t="shared" si="20"/>
        <v>63357173.473048538</v>
      </c>
      <c r="J100" s="11">
        <f t="shared" si="20"/>
        <v>0</v>
      </c>
      <c r="K100" s="11">
        <f t="shared" si="9"/>
        <v>63357173.473048538</v>
      </c>
      <c r="L100" s="11">
        <f t="shared" si="20"/>
        <v>1411201544.4627001</v>
      </c>
      <c r="M100" s="6">
        <f t="shared" si="14"/>
        <v>3586464500.3726997</v>
      </c>
      <c r="N100" s="8"/>
      <c r="O100" s="165"/>
      <c r="P100" s="129">
        <v>17</v>
      </c>
      <c r="Q100" s="173"/>
      <c r="R100" s="130" t="s">
        <v>540</v>
      </c>
      <c r="S100" s="4">
        <v>111630572.50029126</v>
      </c>
      <c r="T100" s="131">
        <f t="shared" si="19"/>
        <v>-8911571.3699999992</v>
      </c>
      <c r="U100" s="4">
        <v>28469766.374700002</v>
      </c>
      <c r="V100" s="4">
        <v>2661707.0649000001</v>
      </c>
      <c r="W100" s="4">
        <v>4282861.378108738</v>
      </c>
      <c r="X100" s="4">
        <f t="shared" si="12"/>
        <v>2141430.689054369</v>
      </c>
      <c r="Y100" s="4">
        <f t="shared" si="18"/>
        <v>2141430.689054369</v>
      </c>
      <c r="Z100" s="4">
        <v>80875272.354800001</v>
      </c>
      <c r="AA100" s="5">
        <f t="shared" si="15"/>
        <v>221150038.99185437</v>
      </c>
    </row>
    <row r="101" spans="1:27" ht="24.9" customHeight="1" x14ac:dyDescent="0.25">
      <c r="A101" s="173">
        <v>5</v>
      </c>
      <c r="B101" s="164" t="s">
        <v>925</v>
      </c>
      <c r="C101" s="1">
        <v>1</v>
      </c>
      <c r="D101" s="4" t="s">
        <v>161</v>
      </c>
      <c r="E101" s="4">
        <v>123432512.27300972</v>
      </c>
      <c r="F101" s="4">
        <v>0</v>
      </c>
      <c r="G101" s="4">
        <v>31479680.778699998</v>
      </c>
      <c r="H101" s="4">
        <v>2943111.2157999999</v>
      </c>
      <c r="I101" s="4">
        <v>4735659.1280902913</v>
      </c>
      <c r="J101" s="4">
        <v>0</v>
      </c>
      <c r="K101" s="4">
        <f t="shared" si="9"/>
        <v>4735659.1280902913</v>
      </c>
      <c r="L101" s="4">
        <v>81791664.476799995</v>
      </c>
      <c r="M101" s="5">
        <f t="shared" si="14"/>
        <v>244382627.87239999</v>
      </c>
      <c r="N101" s="8"/>
      <c r="O101" s="165"/>
      <c r="P101" s="129">
        <v>18</v>
      </c>
      <c r="Q101" s="173"/>
      <c r="R101" s="130" t="s">
        <v>541</v>
      </c>
      <c r="S101" s="4">
        <v>84323112.068543687</v>
      </c>
      <c r="T101" s="131">
        <f t="shared" si="19"/>
        <v>-8911571.3699999992</v>
      </c>
      <c r="U101" s="4">
        <v>21505392.714699998</v>
      </c>
      <c r="V101" s="4">
        <v>2010590.9886</v>
      </c>
      <c r="W101" s="4">
        <v>3235172.873156311</v>
      </c>
      <c r="X101" s="4">
        <f t="shared" si="12"/>
        <v>1617586.4365781555</v>
      </c>
      <c r="Y101" s="4">
        <f t="shared" si="18"/>
        <v>1617586.4365781555</v>
      </c>
      <c r="Z101" s="4">
        <v>60981885.026900001</v>
      </c>
      <c r="AA101" s="5">
        <f t="shared" si="15"/>
        <v>164762168.73847815</v>
      </c>
    </row>
    <row r="102" spans="1:27" ht="24.9" customHeight="1" x14ac:dyDescent="0.25">
      <c r="A102" s="173"/>
      <c r="B102" s="165"/>
      <c r="C102" s="1">
        <v>2</v>
      </c>
      <c r="D102" s="4" t="s">
        <v>38</v>
      </c>
      <c r="E102" s="4">
        <v>149057758.65165049</v>
      </c>
      <c r="F102" s="4">
        <v>0</v>
      </c>
      <c r="G102" s="4">
        <v>38015030.023599997</v>
      </c>
      <c r="H102" s="4">
        <v>3554116.7656</v>
      </c>
      <c r="I102" s="4">
        <v>5718807.1632495131</v>
      </c>
      <c r="J102" s="4">
        <v>0</v>
      </c>
      <c r="K102" s="4">
        <f t="shared" si="9"/>
        <v>5718807.1632495131</v>
      </c>
      <c r="L102" s="4">
        <v>102216592.4585</v>
      </c>
      <c r="M102" s="5">
        <f t="shared" si="14"/>
        <v>298562305.06260002</v>
      </c>
      <c r="N102" s="8"/>
      <c r="O102" s="165"/>
      <c r="P102" s="129">
        <v>19</v>
      </c>
      <c r="Q102" s="173"/>
      <c r="R102" s="130" t="s">
        <v>542</v>
      </c>
      <c r="S102" s="4">
        <v>79840996.646019414</v>
      </c>
      <c r="T102" s="131">
        <f t="shared" si="19"/>
        <v>-8911571.3699999992</v>
      </c>
      <c r="U102" s="4">
        <v>20362293.865599997</v>
      </c>
      <c r="V102" s="4">
        <v>1903719.9225999999</v>
      </c>
      <c r="W102" s="4">
        <v>3063210.3130805818</v>
      </c>
      <c r="X102" s="4">
        <f t="shared" si="12"/>
        <v>1531605.1565402909</v>
      </c>
      <c r="Y102" s="4">
        <f t="shared" si="18"/>
        <v>1531605.1565402909</v>
      </c>
      <c r="Z102" s="4">
        <v>54551957.763999999</v>
      </c>
      <c r="AA102" s="5">
        <f t="shared" si="15"/>
        <v>152342212.2978403</v>
      </c>
    </row>
    <row r="103" spans="1:27" ht="24.9" customHeight="1" x14ac:dyDescent="0.25">
      <c r="A103" s="173"/>
      <c r="B103" s="165"/>
      <c r="C103" s="1">
        <v>3</v>
      </c>
      <c r="D103" s="4" t="s">
        <v>162</v>
      </c>
      <c r="E103" s="4">
        <v>65189884.057864085</v>
      </c>
      <c r="F103" s="4">
        <v>0</v>
      </c>
      <c r="G103" s="4">
        <v>16625739.056600001</v>
      </c>
      <c r="H103" s="4">
        <v>1554380.4091</v>
      </c>
      <c r="I103" s="4">
        <v>2501100.1057359222</v>
      </c>
      <c r="J103" s="4">
        <v>0</v>
      </c>
      <c r="K103" s="4">
        <f t="shared" si="9"/>
        <v>2501100.1057359222</v>
      </c>
      <c r="L103" s="4">
        <v>51324494.733400002</v>
      </c>
      <c r="M103" s="5">
        <f t="shared" si="14"/>
        <v>137195598.36270002</v>
      </c>
      <c r="N103" s="8"/>
      <c r="O103" s="165"/>
      <c r="P103" s="129">
        <v>20</v>
      </c>
      <c r="Q103" s="173"/>
      <c r="R103" s="130" t="s">
        <v>543</v>
      </c>
      <c r="S103" s="4">
        <v>85608851.365339801</v>
      </c>
      <c r="T103" s="131">
        <f t="shared" si="19"/>
        <v>-8911571.3699999992</v>
      </c>
      <c r="U103" s="4">
        <v>21833301.965499997</v>
      </c>
      <c r="V103" s="4">
        <v>2041248.0146999999</v>
      </c>
      <c r="W103" s="4">
        <v>3284502.0403601937</v>
      </c>
      <c r="X103" s="4">
        <f t="shared" si="12"/>
        <v>1642251.0201800968</v>
      </c>
      <c r="Y103" s="4">
        <f t="shared" si="18"/>
        <v>1642251.0201800968</v>
      </c>
      <c r="Z103" s="4">
        <v>59599108.978399999</v>
      </c>
      <c r="AA103" s="5">
        <f t="shared" si="15"/>
        <v>165097692.01448008</v>
      </c>
    </row>
    <row r="104" spans="1:27" ht="24.9" customHeight="1" x14ac:dyDescent="0.25">
      <c r="A104" s="173"/>
      <c r="B104" s="165"/>
      <c r="C104" s="1">
        <v>4</v>
      </c>
      <c r="D104" s="4" t="s">
        <v>163</v>
      </c>
      <c r="E104" s="4">
        <v>77043791.815825239</v>
      </c>
      <c r="F104" s="4">
        <v>0</v>
      </c>
      <c r="G104" s="4">
        <v>19648907.145100001</v>
      </c>
      <c r="H104" s="4">
        <v>1837023.6788999999</v>
      </c>
      <c r="I104" s="4">
        <v>2955891.6792747574</v>
      </c>
      <c r="J104" s="4">
        <v>0</v>
      </c>
      <c r="K104" s="4">
        <f t="shared" si="9"/>
        <v>2955891.6792747574</v>
      </c>
      <c r="L104" s="4">
        <v>59612826.287600003</v>
      </c>
      <c r="M104" s="5">
        <f t="shared" si="14"/>
        <v>161098440.6067</v>
      </c>
      <c r="N104" s="8"/>
      <c r="O104" s="166"/>
      <c r="P104" s="129">
        <v>21</v>
      </c>
      <c r="Q104" s="173"/>
      <c r="R104" s="130" t="s">
        <v>544</v>
      </c>
      <c r="S104" s="4">
        <v>83765304.425242722</v>
      </c>
      <c r="T104" s="131">
        <f t="shared" si="19"/>
        <v>-8911571.3699999992</v>
      </c>
      <c r="U104" s="4">
        <v>21363131.925900001</v>
      </c>
      <c r="V104" s="4">
        <v>1997290.6847000001</v>
      </c>
      <c r="W104" s="4">
        <v>3213771.8110572812</v>
      </c>
      <c r="X104" s="4">
        <f t="shared" si="12"/>
        <v>1606885.9055286406</v>
      </c>
      <c r="Y104" s="4">
        <f t="shared" si="18"/>
        <v>1606885.9055286406</v>
      </c>
      <c r="Z104" s="4">
        <v>58496640.483599998</v>
      </c>
      <c r="AA104" s="5">
        <f t="shared" si="15"/>
        <v>161531453.86602864</v>
      </c>
    </row>
    <row r="105" spans="1:27" ht="24.9" customHeight="1" x14ac:dyDescent="0.25">
      <c r="A105" s="173"/>
      <c r="B105" s="165"/>
      <c r="C105" s="1">
        <v>5</v>
      </c>
      <c r="D105" s="4" t="s">
        <v>164</v>
      </c>
      <c r="E105" s="4">
        <v>97733222.8068932</v>
      </c>
      <c r="F105" s="4">
        <v>0</v>
      </c>
      <c r="G105" s="4">
        <v>24925447.912999999</v>
      </c>
      <c r="H105" s="4">
        <v>2330340.1908</v>
      </c>
      <c r="I105" s="4">
        <v>3749670.3273067959</v>
      </c>
      <c r="J105" s="4">
        <v>0</v>
      </c>
      <c r="K105" s="4">
        <f t="shared" si="9"/>
        <v>3749670.3273067959</v>
      </c>
      <c r="L105" s="4">
        <v>72121675.122400001</v>
      </c>
      <c r="M105" s="5">
        <f t="shared" si="14"/>
        <v>200860356.36039999</v>
      </c>
      <c r="N105" s="8"/>
      <c r="O105" s="1"/>
      <c r="P105" s="170" t="s">
        <v>944</v>
      </c>
      <c r="Q105" s="177"/>
      <c r="R105" s="11"/>
      <c r="S105" s="11">
        <f t="shared" ref="S105" si="21">SUM(S84:S104)</f>
        <v>1780517699.9070873</v>
      </c>
      <c r="T105" s="11">
        <f t="shared" ref="T105" si="22">SUM(T84:T104)</f>
        <v>-187142998.77000004</v>
      </c>
      <c r="U105" s="11">
        <f t="shared" ref="U105" si="23">SUM(U84:U104)</f>
        <v>454095341.50939995</v>
      </c>
      <c r="V105" s="11">
        <f t="shared" ref="V105" si="24">SUM(V84:V104)</f>
        <v>42454467.75720001</v>
      </c>
      <c r="W105" s="11">
        <f t="shared" ref="W105" si="25">SUM(W84:W104)</f>
        <v>68312025.275312617</v>
      </c>
      <c r="X105" s="11">
        <f t="shared" ref="X105" si="26">SUM(X84:X104)</f>
        <v>34156012.637656309</v>
      </c>
      <c r="Y105" s="11">
        <f t="shared" ref="Y105:Z105" si="27">SUM(Y84:Y104)</f>
        <v>34156012.637656309</v>
      </c>
      <c r="Z105" s="11">
        <f t="shared" si="27"/>
        <v>1270095006.0710998</v>
      </c>
      <c r="AA105" s="6">
        <f>S105+T105+U105+V105+Y105+Z105</f>
        <v>3394175529.112443</v>
      </c>
    </row>
    <row r="106" spans="1:27" ht="24.9" customHeight="1" x14ac:dyDescent="0.25">
      <c r="A106" s="173"/>
      <c r="B106" s="165"/>
      <c r="C106" s="1">
        <v>6</v>
      </c>
      <c r="D106" s="4" t="s">
        <v>165</v>
      </c>
      <c r="E106" s="4">
        <v>64717450.894854367</v>
      </c>
      <c r="F106" s="4">
        <v>0</v>
      </c>
      <c r="G106" s="4">
        <v>16505251.796799999</v>
      </c>
      <c r="H106" s="4">
        <v>1543115.7649000001</v>
      </c>
      <c r="I106" s="4">
        <v>2482974.5536456308</v>
      </c>
      <c r="J106" s="4">
        <v>0</v>
      </c>
      <c r="K106" s="4">
        <f t="shared" si="9"/>
        <v>2482974.5536456308</v>
      </c>
      <c r="L106" s="4">
        <v>52036197.600299999</v>
      </c>
      <c r="M106" s="5">
        <f t="shared" si="14"/>
        <v>137284990.61049998</v>
      </c>
      <c r="N106" s="8"/>
      <c r="O106" s="164">
        <v>23</v>
      </c>
      <c r="P106" s="129">
        <v>1</v>
      </c>
      <c r="Q106" s="173" t="s">
        <v>56</v>
      </c>
      <c r="R106" s="130" t="s">
        <v>545</v>
      </c>
      <c r="S106" s="4">
        <v>72344115.027961165</v>
      </c>
      <c r="T106" s="4">
        <v>0</v>
      </c>
      <c r="U106" s="4">
        <v>18450322.409900002</v>
      </c>
      <c r="V106" s="4">
        <v>1724965.1037000001</v>
      </c>
      <c r="W106" s="4">
        <v>2775582.0762388348</v>
      </c>
      <c r="X106" s="4">
        <f t="shared" si="12"/>
        <v>1387791.0381194174</v>
      </c>
      <c r="Y106" s="4">
        <f t="shared" ref="Y106:Y169" si="28">W106-X106</f>
        <v>1387791.0381194174</v>
      </c>
      <c r="Z106" s="4">
        <v>56266209.685199998</v>
      </c>
      <c r="AA106" s="141">
        <f t="shared" ref="AA106:AA169" si="29">S106+T106+U106+V106+Y106+Z106</f>
        <v>150173403.2648806</v>
      </c>
    </row>
    <row r="107" spans="1:27" ht="24.9" customHeight="1" x14ac:dyDescent="0.25">
      <c r="A107" s="173"/>
      <c r="B107" s="165"/>
      <c r="C107" s="1">
        <v>7</v>
      </c>
      <c r="D107" s="4" t="s">
        <v>166</v>
      </c>
      <c r="E107" s="4">
        <v>103248403.88213593</v>
      </c>
      <c r="F107" s="4">
        <v>0</v>
      </c>
      <c r="G107" s="4">
        <v>26332015.246800002</v>
      </c>
      <c r="H107" s="4">
        <v>2461843.5603999998</v>
      </c>
      <c r="I107" s="4">
        <v>3961267.8806640771</v>
      </c>
      <c r="J107" s="4">
        <v>0</v>
      </c>
      <c r="K107" s="4">
        <f t="shared" si="9"/>
        <v>3961267.8806640771</v>
      </c>
      <c r="L107" s="4">
        <v>76444449.990099996</v>
      </c>
      <c r="M107" s="5">
        <f t="shared" si="14"/>
        <v>212447980.56009999</v>
      </c>
      <c r="N107" s="8"/>
      <c r="O107" s="165"/>
      <c r="P107" s="129">
        <v>2</v>
      </c>
      <c r="Q107" s="173"/>
      <c r="R107" s="130" t="s">
        <v>546</v>
      </c>
      <c r="S107" s="4">
        <v>118965703.27029125</v>
      </c>
      <c r="T107" s="4">
        <v>0</v>
      </c>
      <c r="U107" s="4">
        <v>30340485.611199997</v>
      </c>
      <c r="V107" s="4">
        <v>2836605.1143999998</v>
      </c>
      <c r="W107" s="4">
        <v>4564283.8198087374</v>
      </c>
      <c r="X107" s="4">
        <f t="shared" si="12"/>
        <v>2282141.9099043687</v>
      </c>
      <c r="Y107" s="4">
        <f t="shared" si="28"/>
        <v>2282141.9099043687</v>
      </c>
      <c r="Z107" s="4">
        <v>66581925.261600003</v>
      </c>
      <c r="AA107" s="141">
        <f t="shared" si="29"/>
        <v>221006861.16739559</v>
      </c>
    </row>
    <row r="108" spans="1:27" ht="24.9" customHeight="1" x14ac:dyDescent="0.25">
      <c r="A108" s="173"/>
      <c r="B108" s="165"/>
      <c r="C108" s="1">
        <v>8</v>
      </c>
      <c r="D108" s="4" t="s">
        <v>167</v>
      </c>
      <c r="E108" s="4">
        <v>104226254.63320389</v>
      </c>
      <c r="F108" s="4">
        <v>0</v>
      </c>
      <c r="G108" s="4">
        <v>26581401.967700001</v>
      </c>
      <c r="H108" s="4">
        <v>2485159.3258000002</v>
      </c>
      <c r="I108" s="4">
        <v>3998784.4777961164</v>
      </c>
      <c r="J108" s="4">
        <v>0</v>
      </c>
      <c r="K108" s="4">
        <f t="shared" si="9"/>
        <v>3998784.4777961164</v>
      </c>
      <c r="L108" s="4">
        <v>71981397.095699996</v>
      </c>
      <c r="M108" s="5">
        <f t="shared" si="14"/>
        <v>209272997.5002</v>
      </c>
      <c r="N108" s="8"/>
      <c r="O108" s="165"/>
      <c r="P108" s="129">
        <v>3</v>
      </c>
      <c r="Q108" s="173"/>
      <c r="R108" s="130" t="s">
        <v>547</v>
      </c>
      <c r="S108" s="4">
        <v>91179743.977572814</v>
      </c>
      <c r="T108" s="4">
        <v>0</v>
      </c>
      <c r="U108" s="4">
        <v>23254077.7227</v>
      </c>
      <c r="V108" s="4">
        <v>2174079.764</v>
      </c>
      <c r="W108" s="4">
        <v>3498237.0439271843</v>
      </c>
      <c r="X108" s="4">
        <f t="shared" si="12"/>
        <v>1749118.5219635922</v>
      </c>
      <c r="Y108" s="4">
        <f t="shared" si="28"/>
        <v>1749118.5219635922</v>
      </c>
      <c r="Z108" s="4">
        <v>65589169.342200004</v>
      </c>
      <c r="AA108" s="141">
        <f t="shared" si="29"/>
        <v>183946189.3284364</v>
      </c>
    </row>
    <row r="109" spans="1:27" ht="24.9" customHeight="1" x14ac:dyDescent="0.25">
      <c r="A109" s="173"/>
      <c r="B109" s="165"/>
      <c r="C109" s="1">
        <v>9</v>
      </c>
      <c r="D109" s="4" t="s">
        <v>168</v>
      </c>
      <c r="E109" s="4">
        <v>73311633.950291261</v>
      </c>
      <c r="F109" s="4">
        <v>0</v>
      </c>
      <c r="G109" s="4">
        <v>18697074.147</v>
      </c>
      <c r="H109" s="4">
        <v>1748034.5183000001</v>
      </c>
      <c r="I109" s="4">
        <v>2812702.2784087379</v>
      </c>
      <c r="J109" s="4">
        <v>0</v>
      </c>
      <c r="K109" s="4">
        <f t="shared" si="9"/>
        <v>2812702.2784087379</v>
      </c>
      <c r="L109" s="4">
        <v>60364164.841399997</v>
      </c>
      <c r="M109" s="5">
        <f t="shared" si="14"/>
        <v>156933609.73539999</v>
      </c>
      <c r="N109" s="8"/>
      <c r="O109" s="165"/>
      <c r="P109" s="129">
        <v>4</v>
      </c>
      <c r="Q109" s="173"/>
      <c r="R109" s="130" t="s">
        <v>46</v>
      </c>
      <c r="S109" s="4">
        <v>55526435.667378642</v>
      </c>
      <c r="T109" s="4">
        <v>0</v>
      </c>
      <c r="U109" s="4">
        <v>14161216.015000001</v>
      </c>
      <c r="V109" s="4">
        <v>1323966.2109999999</v>
      </c>
      <c r="W109" s="4">
        <v>2130348.5368213593</v>
      </c>
      <c r="X109" s="4">
        <f t="shared" si="12"/>
        <v>1065174.2684106797</v>
      </c>
      <c r="Y109" s="4">
        <f t="shared" si="28"/>
        <v>1065174.2684106797</v>
      </c>
      <c r="Z109" s="4">
        <v>47371787.595899999</v>
      </c>
      <c r="AA109" s="141">
        <f t="shared" si="29"/>
        <v>119448579.75768933</v>
      </c>
    </row>
    <row r="110" spans="1:27" ht="24.9" customHeight="1" x14ac:dyDescent="0.25">
      <c r="A110" s="173"/>
      <c r="B110" s="165"/>
      <c r="C110" s="1">
        <v>10</v>
      </c>
      <c r="D110" s="4" t="s">
        <v>169</v>
      </c>
      <c r="E110" s="4">
        <v>83963216.655922323</v>
      </c>
      <c r="F110" s="4">
        <v>0</v>
      </c>
      <c r="G110" s="4">
        <v>21413606.583999999</v>
      </c>
      <c r="H110" s="4">
        <v>2002009.682</v>
      </c>
      <c r="I110" s="4">
        <v>3221364.9876776701</v>
      </c>
      <c r="J110" s="4">
        <v>0</v>
      </c>
      <c r="K110" s="4">
        <f t="shared" si="9"/>
        <v>3221364.9876776701</v>
      </c>
      <c r="L110" s="4">
        <v>69437755.145400003</v>
      </c>
      <c r="M110" s="5">
        <f t="shared" si="14"/>
        <v>180037953.05499998</v>
      </c>
      <c r="N110" s="8"/>
      <c r="O110" s="165"/>
      <c r="P110" s="129">
        <v>5</v>
      </c>
      <c r="Q110" s="173"/>
      <c r="R110" s="130" t="s">
        <v>548</v>
      </c>
      <c r="S110" s="4">
        <v>96344160.517961159</v>
      </c>
      <c r="T110" s="4">
        <v>0</v>
      </c>
      <c r="U110" s="4">
        <v>24571187.624300003</v>
      </c>
      <c r="V110" s="4">
        <v>2297219.5427000001</v>
      </c>
      <c r="W110" s="4">
        <v>3696377.0305388351</v>
      </c>
      <c r="X110" s="4">
        <f t="shared" si="12"/>
        <v>1848188.5152694175</v>
      </c>
      <c r="Y110" s="4">
        <f t="shared" si="28"/>
        <v>1848188.5152694175</v>
      </c>
      <c r="Z110" s="4">
        <v>66157363.6875</v>
      </c>
      <c r="AA110" s="141">
        <f t="shared" si="29"/>
        <v>191218119.8877306</v>
      </c>
    </row>
    <row r="111" spans="1:27" ht="24.9" customHeight="1" x14ac:dyDescent="0.25">
      <c r="A111" s="173"/>
      <c r="B111" s="165"/>
      <c r="C111" s="1">
        <v>11</v>
      </c>
      <c r="D111" s="4" t="s">
        <v>170</v>
      </c>
      <c r="E111" s="4">
        <v>64968082.199805826</v>
      </c>
      <c r="F111" s="4">
        <v>0</v>
      </c>
      <c r="G111" s="4">
        <v>16569171.693799999</v>
      </c>
      <c r="H111" s="4">
        <v>1549091.7901000001</v>
      </c>
      <c r="I111" s="4">
        <v>2492590.3704941748</v>
      </c>
      <c r="J111" s="4">
        <v>0</v>
      </c>
      <c r="K111" s="4">
        <f t="shared" si="9"/>
        <v>2492590.3704941748</v>
      </c>
      <c r="L111" s="4">
        <v>55507737.073299997</v>
      </c>
      <c r="M111" s="5">
        <f t="shared" si="14"/>
        <v>141086673.1275</v>
      </c>
      <c r="N111" s="8"/>
      <c r="O111" s="165"/>
      <c r="P111" s="129">
        <v>6</v>
      </c>
      <c r="Q111" s="173"/>
      <c r="R111" s="130" t="s">
        <v>549</v>
      </c>
      <c r="S111" s="4">
        <v>82806580.643592238</v>
      </c>
      <c r="T111" s="4">
        <v>0</v>
      </c>
      <c r="U111" s="4">
        <v>21118623.262600001</v>
      </c>
      <c r="V111" s="4">
        <v>1974430.9805000001</v>
      </c>
      <c r="W111" s="4">
        <v>3176989.0466077668</v>
      </c>
      <c r="X111" s="4">
        <f t="shared" si="12"/>
        <v>1588494.5233038834</v>
      </c>
      <c r="Y111" s="4">
        <f t="shared" si="28"/>
        <v>1588494.5233038834</v>
      </c>
      <c r="Z111" s="4">
        <v>65942163.030199997</v>
      </c>
      <c r="AA111" s="141">
        <f t="shared" si="29"/>
        <v>173430292.44019613</v>
      </c>
    </row>
    <row r="112" spans="1:27" ht="24.9" customHeight="1" x14ac:dyDescent="0.25">
      <c r="A112" s="173"/>
      <c r="B112" s="165"/>
      <c r="C112" s="1">
        <v>12</v>
      </c>
      <c r="D112" s="4" t="s">
        <v>171</v>
      </c>
      <c r="E112" s="4">
        <v>100609845.24902913</v>
      </c>
      <c r="F112" s="4">
        <v>0</v>
      </c>
      <c r="G112" s="4">
        <v>25659088.949199997</v>
      </c>
      <c r="H112" s="4">
        <v>2398930.0591000002</v>
      </c>
      <c r="I112" s="4">
        <v>3860035.927770874</v>
      </c>
      <c r="J112" s="4">
        <v>0</v>
      </c>
      <c r="K112" s="4">
        <f t="shared" ref="K112:K121" si="30">I112-J112</f>
        <v>3860035.927770874</v>
      </c>
      <c r="L112" s="4">
        <v>77635011.594600007</v>
      </c>
      <c r="M112" s="5">
        <f t="shared" si="14"/>
        <v>210162911.77970001</v>
      </c>
      <c r="N112" s="8"/>
      <c r="O112" s="165"/>
      <c r="P112" s="129">
        <v>7</v>
      </c>
      <c r="Q112" s="173"/>
      <c r="R112" s="130" t="s">
        <v>550</v>
      </c>
      <c r="S112" s="4">
        <v>83699005.275339797</v>
      </c>
      <c r="T112" s="4">
        <v>0</v>
      </c>
      <c r="U112" s="4">
        <v>21346223.284600001</v>
      </c>
      <c r="V112" s="4">
        <v>1995709.855</v>
      </c>
      <c r="W112" s="4">
        <v>3211228.1524601937</v>
      </c>
      <c r="X112" s="4">
        <f t="shared" si="12"/>
        <v>1605614.0762300969</v>
      </c>
      <c r="Y112" s="4">
        <f t="shared" si="28"/>
        <v>1605614.0762300969</v>
      </c>
      <c r="Z112" s="4">
        <v>66486501.413500004</v>
      </c>
      <c r="AA112" s="141">
        <f t="shared" si="29"/>
        <v>175133053.90466991</v>
      </c>
    </row>
    <row r="113" spans="1:27" ht="24.9" customHeight="1" x14ac:dyDescent="0.25">
      <c r="A113" s="173"/>
      <c r="B113" s="165"/>
      <c r="C113" s="1">
        <v>13</v>
      </c>
      <c r="D113" s="4" t="s">
        <v>172</v>
      </c>
      <c r="E113" s="4">
        <v>82746796.256407768</v>
      </c>
      <c r="F113" s="4">
        <v>0</v>
      </c>
      <c r="G113" s="4">
        <v>21103376.1175</v>
      </c>
      <c r="H113" s="4">
        <v>1973005.4882</v>
      </c>
      <c r="I113" s="4">
        <v>3174695.3357922323</v>
      </c>
      <c r="J113" s="4">
        <v>0</v>
      </c>
      <c r="K113" s="4">
        <f t="shared" si="30"/>
        <v>3174695.3357922323</v>
      </c>
      <c r="L113" s="4">
        <v>59202304.941200003</v>
      </c>
      <c r="M113" s="5">
        <f t="shared" si="14"/>
        <v>168200178.13910002</v>
      </c>
      <c r="N113" s="8"/>
      <c r="O113" s="165"/>
      <c r="P113" s="129">
        <v>8</v>
      </c>
      <c r="Q113" s="173"/>
      <c r="R113" s="130" t="s">
        <v>551</v>
      </c>
      <c r="S113" s="4">
        <v>98699490.502912611</v>
      </c>
      <c r="T113" s="4">
        <v>0</v>
      </c>
      <c r="U113" s="4">
        <v>25171880.5429</v>
      </c>
      <c r="V113" s="4">
        <v>2353379.7711999998</v>
      </c>
      <c r="W113" s="4">
        <v>3786742.5244873785</v>
      </c>
      <c r="X113" s="4">
        <f t="shared" si="12"/>
        <v>1893371.2622436893</v>
      </c>
      <c r="Y113" s="4">
        <f t="shared" si="28"/>
        <v>1893371.2622436893</v>
      </c>
      <c r="Z113" s="4">
        <v>85866364.309</v>
      </c>
      <c r="AA113" s="141">
        <f t="shared" si="29"/>
        <v>213984486.38825631</v>
      </c>
    </row>
    <row r="114" spans="1:27" ht="24.9" customHeight="1" x14ac:dyDescent="0.25">
      <c r="A114" s="173"/>
      <c r="B114" s="165"/>
      <c r="C114" s="1">
        <v>14</v>
      </c>
      <c r="D114" s="4" t="s">
        <v>173</v>
      </c>
      <c r="E114" s="4">
        <v>96622239.498349518</v>
      </c>
      <c r="F114" s="4">
        <v>0</v>
      </c>
      <c r="G114" s="4">
        <v>24642107.654899999</v>
      </c>
      <c r="H114" s="4">
        <v>2303850.0273000002</v>
      </c>
      <c r="I114" s="4">
        <v>3707045.9153504851</v>
      </c>
      <c r="J114" s="4">
        <v>0</v>
      </c>
      <c r="K114" s="4">
        <f t="shared" si="30"/>
        <v>3707045.9153504851</v>
      </c>
      <c r="L114" s="4">
        <v>73599005.270300001</v>
      </c>
      <c r="M114" s="5">
        <f t="shared" si="14"/>
        <v>200874248.3662</v>
      </c>
      <c r="N114" s="8"/>
      <c r="O114" s="165"/>
      <c r="P114" s="129">
        <v>9</v>
      </c>
      <c r="Q114" s="173"/>
      <c r="R114" s="130" t="s">
        <v>552</v>
      </c>
      <c r="S114" s="4">
        <v>71353260.787281558</v>
      </c>
      <c r="T114" s="4">
        <v>0</v>
      </c>
      <c r="U114" s="4">
        <v>18197619.336599998</v>
      </c>
      <c r="V114" s="4">
        <v>1701339.2845000001</v>
      </c>
      <c r="W114" s="4">
        <v>2737566.5822184463</v>
      </c>
      <c r="X114" s="4">
        <f t="shared" si="12"/>
        <v>1368783.2911092232</v>
      </c>
      <c r="Y114" s="4">
        <f t="shared" si="28"/>
        <v>1368783.2911092232</v>
      </c>
      <c r="Z114" s="4">
        <v>59021449.048600003</v>
      </c>
      <c r="AA114" s="141">
        <f t="shared" si="29"/>
        <v>151642451.74809077</v>
      </c>
    </row>
    <row r="115" spans="1:27" ht="24.9" customHeight="1" x14ac:dyDescent="0.25">
      <c r="A115" s="173"/>
      <c r="B115" s="165"/>
      <c r="C115" s="1">
        <v>15</v>
      </c>
      <c r="D115" s="4" t="s">
        <v>174</v>
      </c>
      <c r="E115" s="4">
        <v>123819262.81854369</v>
      </c>
      <c r="F115" s="4">
        <v>0</v>
      </c>
      <c r="G115" s="4">
        <v>31578315.923599999</v>
      </c>
      <c r="H115" s="4">
        <v>2952332.8531999998</v>
      </c>
      <c r="I115" s="4">
        <v>4750497.3478563102</v>
      </c>
      <c r="J115" s="4">
        <v>0</v>
      </c>
      <c r="K115" s="4">
        <f t="shared" si="30"/>
        <v>4750497.3478563102</v>
      </c>
      <c r="L115" s="4">
        <v>88969327.0493</v>
      </c>
      <c r="M115" s="5">
        <f t="shared" si="14"/>
        <v>252069735.99250001</v>
      </c>
      <c r="N115" s="8"/>
      <c r="O115" s="165"/>
      <c r="P115" s="129">
        <v>10</v>
      </c>
      <c r="Q115" s="173"/>
      <c r="R115" s="130" t="s">
        <v>553</v>
      </c>
      <c r="S115" s="4">
        <v>94887498.696407765</v>
      </c>
      <c r="T115" s="4">
        <v>0</v>
      </c>
      <c r="U115" s="4">
        <v>24199687.0504</v>
      </c>
      <c r="V115" s="4">
        <v>2262487.0588000002</v>
      </c>
      <c r="W115" s="4">
        <v>3640490.1841922328</v>
      </c>
      <c r="X115" s="4">
        <f t="shared" si="12"/>
        <v>1820245.0920961164</v>
      </c>
      <c r="Y115" s="4">
        <f t="shared" si="28"/>
        <v>1820245.0920961164</v>
      </c>
      <c r="Z115" s="4">
        <v>55984038.384400003</v>
      </c>
      <c r="AA115" s="141">
        <f t="shared" si="29"/>
        <v>179153956.2821039</v>
      </c>
    </row>
    <row r="116" spans="1:27" ht="24.9" customHeight="1" x14ac:dyDescent="0.25">
      <c r="A116" s="173"/>
      <c r="B116" s="165"/>
      <c r="C116" s="1">
        <v>16</v>
      </c>
      <c r="D116" s="4" t="s">
        <v>175</v>
      </c>
      <c r="E116" s="4">
        <v>92824842.443883494</v>
      </c>
      <c r="F116" s="4">
        <v>0</v>
      </c>
      <c r="G116" s="4">
        <v>23673636.3431</v>
      </c>
      <c r="H116" s="4">
        <v>2213305.3105000001</v>
      </c>
      <c r="I116" s="4">
        <v>3561353.5229165046</v>
      </c>
      <c r="J116" s="4">
        <v>0</v>
      </c>
      <c r="K116" s="4">
        <f t="shared" si="30"/>
        <v>3561353.5229165046</v>
      </c>
      <c r="L116" s="4">
        <v>69936990.850600004</v>
      </c>
      <c r="M116" s="5">
        <f t="shared" si="14"/>
        <v>192210128.47100002</v>
      </c>
      <c r="N116" s="8"/>
      <c r="O116" s="165"/>
      <c r="P116" s="129">
        <v>11</v>
      </c>
      <c r="Q116" s="173"/>
      <c r="R116" s="130" t="s">
        <v>554</v>
      </c>
      <c r="S116" s="4">
        <v>75220105.533980578</v>
      </c>
      <c r="T116" s="4">
        <v>0</v>
      </c>
      <c r="U116" s="4">
        <v>19183802.280000001</v>
      </c>
      <c r="V116" s="4">
        <v>1793539.9043000001</v>
      </c>
      <c r="W116" s="4">
        <v>2885923.4315194176</v>
      </c>
      <c r="X116" s="4">
        <f t="shared" si="12"/>
        <v>1442961.7157597088</v>
      </c>
      <c r="Y116" s="4">
        <f t="shared" si="28"/>
        <v>1442961.7157597088</v>
      </c>
      <c r="Z116" s="4">
        <v>54074070.425300002</v>
      </c>
      <c r="AA116" s="141">
        <f t="shared" si="29"/>
        <v>151714479.85934031</v>
      </c>
    </row>
    <row r="117" spans="1:27" ht="24.9" customHeight="1" x14ac:dyDescent="0.25">
      <c r="A117" s="173"/>
      <c r="B117" s="165"/>
      <c r="C117" s="1">
        <v>17</v>
      </c>
      <c r="D117" s="4" t="s">
        <v>176</v>
      </c>
      <c r="E117" s="4">
        <v>91300350.043883502</v>
      </c>
      <c r="F117" s="4">
        <v>0</v>
      </c>
      <c r="G117" s="4">
        <v>23284836.5592</v>
      </c>
      <c r="H117" s="4">
        <v>2176955.4816999999</v>
      </c>
      <c r="I117" s="4">
        <v>3502864.2626165044</v>
      </c>
      <c r="J117" s="4">
        <v>0</v>
      </c>
      <c r="K117" s="4">
        <f t="shared" si="30"/>
        <v>3502864.2626165044</v>
      </c>
      <c r="L117" s="4">
        <v>68194263.125200003</v>
      </c>
      <c r="M117" s="5">
        <f t="shared" si="14"/>
        <v>188459269.47260001</v>
      </c>
      <c r="N117" s="8"/>
      <c r="O117" s="165"/>
      <c r="P117" s="129">
        <v>12</v>
      </c>
      <c r="Q117" s="173"/>
      <c r="R117" s="130" t="s">
        <v>555</v>
      </c>
      <c r="S117" s="4">
        <v>66812966.993786409</v>
      </c>
      <c r="T117" s="4">
        <v>0</v>
      </c>
      <c r="U117" s="4">
        <v>17039682.933800001</v>
      </c>
      <c r="V117" s="4">
        <v>1593081.0197000001</v>
      </c>
      <c r="W117" s="4">
        <v>2563371.9284135923</v>
      </c>
      <c r="X117" s="4">
        <f t="shared" si="12"/>
        <v>1281685.9642067961</v>
      </c>
      <c r="Y117" s="4">
        <f t="shared" si="28"/>
        <v>1281685.9642067961</v>
      </c>
      <c r="Z117" s="4">
        <v>51698662.707099997</v>
      </c>
      <c r="AA117" s="141">
        <f t="shared" si="29"/>
        <v>138426079.61859322</v>
      </c>
    </row>
    <row r="118" spans="1:27" ht="24.9" customHeight="1" x14ac:dyDescent="0.25">
      <c r="A118" s="173"/>
      <c r="B118" s="165"/>
      <c r="C118" s="1">
        <v>18</v>
      </c>
      <c r="D118" s="4" t="s">
        <v>177</v>
      </c>
      <c r="E118" s="4">
        <v>128396569.54669903</v>
      </c>
      <c r="F118" s="4">
        <v>0</v>
      </c>
      <c r="G118" s="4">
        <v>32745691.941199999</v>
      </c>
      <c r="H118" s="4">
        <v>3061473.6502</v>
      </c>
      <c r="I118" s="4">
        <v>4926112.0541009707</v>
      </c>
      <c r="J118" s="4">
        <v>0</v>
      </c>
      <c r="K118" s="4">
        <f t="shared" si="30"/>
        <v>4926112.0541009707</v>
      </c>
      <c r="L118" s="4">
        <v>84398425.3266</v>
      </c>
      <c r="M118" s="5">
        <f t="shared" si="14"/>
        <v>253528272.51880002</v>
      </c>
      <c r="N118" s="8"/>
      <c r="O118" s="165"/>
      <c r="P118" s="129">
        <v>13</v>
      </c>
      <c r="Q118" s="173"/>
      <c r="R118" s="130" t="s">
        <v>556</v>
      </c>
      <c r="S118" s="4">
        <v>55903534.187961169</v>
      </c>
      <c r="T118" s="4">
        <v>0</v>
      </c>
      <c r="U118" s="4">
        <v>14257389.5503</v>
      </c>
      <c r="V118" s="4">
        <v>1332957.7065000001</v>
      </c>
      <c r="W118" s="4">
        <v>2144816.4433388347</v>
      </c>
      <c r="X118" s="4">
        <f t="shared" si="12"/>
        <v>1072408.2216694173</v>
      </c>
      <c r="Y118" s="4">
        <f t="shared" si="28"/>
        <v>1072408.2216694173</v>
      </c>
      <c r="Z118" s="4">
        <v>47715835.298199996</v>
      </c>
      <c r="AA118" s="141">
        <f t="shared" si="29"/>
        <v>120282124.96463057</v>
      </c>
    </row>
    <row r="119" spans="1:27" ht="24.9" customHeight="1" x14ac:dyDescent="0.25">
      <c r="A119" s="173"/>
      <c r="B119" s="165"/>
      <c r="C119" s="1">
        <v>19</v>
      </c>
      <c r="D119" s="4" t="s">
        <v>178</v>
      </c>
      <c r="E119" s="4">
        <v>71460136.547961161</v>
      </c>
      <c r="F119" s="4">
        <v>0</v>
      </c>
      <c r="G119" s="4">
        <v>18224876.456900001</v>
      </c>
      <c r="H119" s="4">
        <v>1703887.6183</v>
      </c>
      <c r="I119" s="4">
        <v>2741667.0186388348</v>
      </c>
      <c r="J119" s="4">
        <v>0</v>
      </c>
      <c r="K119" s="4">
        <f t="shared" si="30"/>
        <v>2741667.0186388348</v>
      </c>
      <c r="L119" s="4">
        <v>55114734.949000001</v>
      </c>
      <c r="M119" s="5">
        <f t="shared" si="14"/>
        <v>149245302.59079999</v>
      </c>
      <c r="N119" s="8"/>
      <c r="O119" s="165"/>
      <c r="P119" s="129">
        <v>14</v>
      </c>
      <c r="Q119" s="173"/>
      <c r="R119" s="130" t="s">
        <v>557</v>
      </c>
      <c r="S119" s="4">
        <v>55666476.302524276</v>
      </c>
      <c r="T119" s="4">
        <v>0</v>
      </c>
      <c r="U119" s="4">
        <v>14196931.357899999</v>
      </c>
      <c r="V119" s="4">
        <v>1327305.3245000001</v>
      </c>
      <c r="W119" s="4">
        <v>2135721.3894757279</v>
      </c>
      <c r="X119" s="4">
        <f t="shared" si="12"/>
        <v>1067860.694737864</v>
      </c>
      <c r="Y119" s="4">
        <f t="shared" si="28"/>
        <v>1067860.694737864</v>
      </c>
      <c r="Z119" s="4">
        <v>47979120.629000001</v>
      </c>
      <c r="AA119" s="141">
        <f t="shared" si="29"/>
        <v>120237694.30866215</v>
      </c>
    </row>
    <row r="120" spans="1:27" ht="24.9" customHeight="1" x14ac:dyDescent="0.25">
      <c r="A120" s="173"/>
      <c r="B120" s="166"/>
      <c r="C120" s="1">
        <v>20</v>
      </c>
      <c r="D120" s="4" t="s">
        <v>179</v>
      </c>
      <c r="E120" s="4">
        <v>79961801.25805825</v>
      </c>
      <c r="F120" s="4">
        <v>0</v>
      </c>
      <c r="G120" s="4">
        <v>20393103.338300001</v>
      </c>
      <c r="H120" s="4">
        <v>1906600.3744999999</v>
      </c>
      <c r="I120" s="4">
        <v>3067845.149141747</v>
      </c>
      <c r="J120" s="4">
        <v>0</v>
      </c>
      <c r="K120" s="4">
        <f t="shared" si="30"/>
        <v>3067845.149141747</v>
      </c>
      <c r="L120" s="4">
        <v>64649292.019100003</v>
      </c>
      <c r="M120" s="5">
        <f t="shared" si="14"/>
        <v>169978642.13910002</v>
      </c>
      <c r="N120" s="8"/>
      <c r="O120" s="165"/>
      <c r="P120" s="129">
        <v>15</v>
      </c>
      <c r="Q120" s="173"/>
      <c r="R120" s="130" t="s">
        <v>558</v>
      </c>
      <c r="S120" s="4">
        <v>63561855.454660192</v>
      </c>
      <c r="T120" s="4">
        <v>0</v>
      </c>
      <c r="U120" s="4">
        <v>16210533.858399998</v>
      </c>
      <c r="V120" s="4">
        <v>1515561.8746</v>
      </c>
      <c r="W120" s="4">
        <v>2438638.5355398054</v>
      </c>
      <c r="X120" s="4">
        <f t="shared" si="12"/>
        <v>1219319.2677699027</v>
      </c>
      <c r="Y120" s="4">
        <f t="shared" si="28"/>
        <v>1219319.2677699027</v>
      </c>
      <c r="Z120" s="4">
        <v>52267602.551299997</v>
      </c>
      <c r="AA120" s="141">
        <f t="shared" si="29"/>
        <v>134774873.00673008</v>
      </c>
    </row>
    <row r="121" spans="1:27" ht="24.9" customHeight="1" x14ac:dyDescent="0.25">
      <c r="A121" s="1"/>
      <c r="B121" s="172" t="s">
        <v>824</v>
      </c>
      <c r="C121" s="170"/>
      <c r="D121" s="11"/>
      <c r="E121" s="11">
        <f>SUM(E101:E120)</f>
        <v>1874634055.4842718</v>
      </c>
      <c r="F121" s="11">
        <f t="shared" ref="F121:L121" si="31">SUM(F101:F120)</f>
        <v>0</v>
      </c>
      <c r="G121" s="11">
        <f t="shared" si="31"/>
        <v>478098359.63700002</v>
      </c>
      <c r="H121" s="11">
        <f t="shared" si="31"/>
        <v>44698567.76470001</v>
      </c>
      <c r="I121" s="11">
        <f t="shared" si="31"/>
        <v>71922929.486528143</v>
      </c>
      <c r="J121" s="11">
        <f t="shared" si="31"/>
        <v>0</v>
      </c>
      <c r="K121" s="11">
        <f t="shared" si="30"/>
        <v>71922929.486528143</v>
      </c>
      <c r="L121" s="11">
        <f t="shared" si="31"/>
        <v>1394538309.9508002</v>
      </c>
      <c r="M121" s="6">
        <f t="shared" si="14"/>
        <v>3863892222.3232994</v>
      </c>
      <c r="N121" s="8"/>
      <c r="O121" s="166"/>
      <c r="P121" s="129">
        <v>16</v>
      </c>
      <c r="Q121" s="173"/>
      <c r="R121" s="130" t="s">
        <v>559</v>
      </c>
      <c r="S121" s="4">
        <v>76931840.029126212</v>
      </c>
      <c r="T121" s="4">
        <v>0</v>
      </c>
      <c r="U121" s="4">
        <v>19620355.457800001</v>
      </c>
      <c r="V121" s="4">
        <v>1834354.3129</v>
      </c>
      <c r="W121" s="4">
        <v>2951596.493973786</v>
      </c>
      <c r="X121" s="4">
        <f t="shared" si="12"/>
        <v>1475798.246986893</v>
      </c>
      <c r="Y121" s="4">
        <f t="shared" si="28"/>
        <v>1475798.246986893</v>
      </c>
      <c r="Z121" s="4">
        <v>54512050.978</v>
      </c>
      <c r="AA121" s="141">
        <f t="shared" si="29"/>
        <v>154374399.02481312</v>
      </c>
    </row>
    <row r="122" spans="1:27" ht="24.9" customHeight="1" x14ac:dyDescent="0.25">
      <c r="A122" s="173">
        <v>6</v>
      </c>
      <c r="B122" s="164" t="s">
        <v>926</v>
      </c>
      <c r="C122" s="1">
        <v>1</v>
      </c>
      <c r="D122" s="4" t="s">
        <v>180</v>
      </c>
      <c r="E122" s="4">
        <v>90802562.90087378</v>
      </c>
      <c r="F122" s="4">
        <v>0</v>
      </c>
      <c r="G122" s="4">
        <v>23157883.133000001</v>
      </c>
      <c r="H122" s="4">
        <v>2165086.2999999998</v>
      </c>
      <c r="I122" s="4">
        <v>3483765.9700262137</v>
      </c>
      <c r="J122" s="4">
        <f>I122/2</f>
        <v>1741882.9850131068</v>
      </c>
      <c r="K122" s="4">
        <f t="shared" ref="K122:K129" si="32">I122-J122</f>
        <v>1741882.9850131068</v>
      </c>
      <c r="L122" s="4">
        <v>69988048.154699996</v>
      </c>
      <c r="M122" s="5">
        <f t="shared" si="14"/>
        <v>187855463.47358689</v>
      </c>
      <c r="N122" s="8"/>
      <c r="O122" s="1"/>
      <c r="P122" s="170" t="s">
        <v>945</v>
      </c>
      <c r="Q122" s="177"/>
      <c r="R122" s="11"/>
      <c r="S122" s="11">
        <f t="shared" ref="S122:V122" si="33">SUM(S106:S121)</f>
        <v>1259902772.8687379</v>
      </c>
      <c r="T122" s="11">
        <f t="shared" si="33"/>
        <v>0</v>
      </c>
      <c r="U122" s="11">
        <f t="shared" si="33"/>
        <v>321320018.29840004</v>
      </c>
      <c r="V122" s="11">
        <f t="shared" si="33"/>
        <v>30040982.828300007</v>
      </c>
      <c r="W122" s="11">
        <f>SUM(W106:W121)</f>
        <v>48337913.219562128</v>
      </c>
      <c r="X122" s="11">
        <f t="shared" ref="X122:Y122" si="34">SUM(X106:X121)</f>
        <v>24168956.609781064</v>
      </c>
      <c r="Y122" s="11">
        <f t="shared" si="34"/>
        <v>24168956.609781064</v>
      </c>
      <c r="Z122" s="11">
        <f>SUM(Z106:Z121)</f>
        <v>943514314.34700012</v>
      </c>
      <c r="AA122" s="6">
        <f t="shared" si="29"/>
        <v>2578947044.952219</v>
      </c>
    </row>
    <row r="123" spans="1:27" ht="24.9" customHeight="1" x14ac:dyDescent="0.25">
      <c r="A123" s="173"/>
      <c r="B123" s="165"/>
      <c r="C123" s="1">
        <v>2</v>
      </c>
      <c r="D123" s="4" t="s">
        <v>181</v>
      </c>
      <c r="E123" s="4">
        <v>104241812.99611652</v>
      </c>
      <c r="F123" s="4">
        <v>0</v>
      </c>
      <c r="G123" s="4">
        <v>26585369.903700002</v>
      </c>
      <c r="H123" s="4">
        <v>2485530.2977999998</v>
      </c>
      <c r="I123" s="4">
        <v>3999381.395883495</v>
      </c>
      <c r="J123" s="4">
        <f t="shared" ref="J123:J152" si="35">I123/2</f>
        <v>1999690.6979417475</v>
      </c>
      <c r="K123" s="4">
        <f t="shared" si="32"/>
        <v>1999690.6979417475</v>
      </c>
      <c r="L123" s="4">
        <v>80575125.299099997</v>
      </c>
      <c r="M123" s="5">
        <f t="shared" si="14"/>
        <v>215887529.19465828</v>
      </c>
      <c r="N123" s="8"/>
      <c r="O123" s="164">
        <v>24</v>
      </c>
      <c r="P123" s="9">
        <v>1</v>
      </c>
      <c r="Q123" s="164" t="s">
        <v>57</v>
      </c>
      <c r="R123" s="4" t="s">
        <v>560</v>
      </c>
      <c r="S123" s="4">
        <v>107959403.03427185</v>
      </c>
      <c r="T123" s="4">
        <v>0</v>
      </c>
      <c r="U123" s="4">
        <v>27533487.5876</v>
      </c>
      <c r="V123" s="4">
        <v>2574172.1049000002</v>
      </c>
      <c r="W123" s="4">
        <v>4142011.8817281551</v>
      </c>
      <c r="X123" s="4">
        <v>0</v>
      </c>
      <c r="Y123" s="4">
        <f t="shared" si="28"/>
        <v>4142011.8817281551</v>
      </c>
      <c r="Z123" s="4">
        <v>346308491.07819998</v>
      </c>
      <c r="AA123" s="141">
        <f t="shared" si="29"/>
        <v>488517565.68669999</v>
      </c>
    </row>
    <row r="124" spans="1:27" ht="24.9" customHeight="1" x14ac:dyDescent="0.25">
      <c r="A124" s="173"/>
      <c r="B124" s="165"/>
      <c r="C124" s="1">
        <v>3</v>
      </c>
      <c r="D124" s="115" t="s">
        <v>182</v>
      </c>
      <c r="E124" s="4">
        <v>69373037.274466023</v>
      </c>
      <c r="F124" s="4">
        <v>0</v>
      </c>
      <c r="G124" s="4">
        <v>17692591.909900002</v>
      </c>
      <c r="H124" s="4">
        <v>1654123.0533</v>
      </c>
      <c r="I124" s="4">
        <v>2661592.5671339803</v>
      </c>
      <c r="J124" s="4">
        <f t="shared" si="35"/>
        <v>1330796.2835669902</v>
      </c>
      <c r="K124" s="4">
        <f t="shared" si="32"/>
        <v>1330796.2835669902</v>
      </c>
      <c r="L124" s="4">
        <v>56599262.220899999</v>
      </c>
      <c r="M124" s="5">
        <f t="shared" si="14"/>
        <v>146649810.74213302</v>
      </c>
      <c r="N124" s="8"/>
      <c r="O124" s="165"/>
      <c r="P124" s="9">
        <v>2</v>
      </c>
      <c r="Q124" s="165"/>
      <c r="R124" s="115" t="s">
        <v>561</v>
      </c>
      <c r="S124" s="4">
        <v>138767543.72058254</v>
      </c>
      <c r="T124" s="4">
        <v>0</v>
      </c>
      <c r="U124" s="4">
        <v>35390659.222099997</v>
      </c>
      <c r="V124" s="4">
        <v>3308758.0151</v>
      </c>
      <c r="W124" s="4">
        <v>5324008.8288174756</v>
      </c>
      <c r="X124" s="4">
        <v>0</v>
      </c>
      <c r="Y124" s="4">
        <f t="shared" si="28"/>
        <v>5324008.8288174756</v>
      </c>
      <c r="Z124" s="4">
        <v>374161072.23430002</v>
      </c>
      <c r="AA124" s="141">
        <f t="shared" si="29"/>
        <v>556952042.02090001</v>
      </c>
    </row>
    <row r="125" spans="1:27" ht="24.9" customHeight="1" x14ac:dyDescent="0.25">
      <c r="A125" s="173"/>
      <c r="B125" s="165"/>
      <c r="C125" s="1">
        <v>4</v>
      </c>
      <c r="D125" s="4" t="s">
        <v>183</v>
      </c>
      <c r="E125" s="4">
        <v>85540089.047572806</v>
      </c>
      <c r="F125" s="4">
        <v>0</v>
      </c>
      <c r="G125" s="4">
        <v>21815765.128799997</v>
      </c>
      <c r="H125" s="4">
        <v>2039608.4535999999</v>
      </c>
      <c r="I125" s="4">
        <v>3281863.8789271843</v>
      </c>
      <c r="J125" s="4">
        <f t="shared" si="35"/>
        <v>1640931.9394635921</v>
      </c>
      <c r="K125" s="4">
        <f t="shared" si="32"/>
        <v>1640931.9394635921</v>
      </c>
      <c r="L125" s="4">
        <v>63263897.360200003</v>
      </c>
      <c r="M125" s="5">
        <f t="shared" si="14"/>
        <v>174300291.92963639</v>
      </c>
      <c r="N125" s="8"/>
      <c r="O125" s="165"/>
      <c r="P125" s="9">
        <v>3</v>
      </c>
      <c r="Q125" s="165"/>
      <c r="R125" s="4" t="s">
        <v>562</v>
      </c>
      <c r="S125" s="4">
        <v>223789126.62533981</v>
      </c>
      <c r="T125" s="4">
        <v>0</v>
      </c>
      <c r="U125" s="4">
        <v>57074186.842600003</v>
      </c>
      <c r="V125" s="4">
        <v>5336003.2653000001</v>
      </c>
      <c r="W125" s="4">
        <v>8585979.5020601936</v>
      </c>
      <c r="X125" s="4">
        <v>0</v>
      </c>
      <c r="Y125" s="4">
        <f t="shared" si="28"/>
        <v>8585979.5020601936</v>
      </c>
      <c r="Z125" s="4">
        <v>447916873.0582</v>
      </c>
      <c r="AA125" s="141">
        <f t="shared" si="29"/>
        <v>742702169.29349995</v>
      </c>
    </row>
    <row r="126" spans="1:27" ht="24.9" customHeight="1" x14ac:dyDescent="0.25">
      <c r="A126" s="173"/>
      <c r="B126" s="165"/>
      <c r="C126" s="1">
        <v>5</v>
      </c>
      <c r="D126" s="4" t="s">
        <v>184</v>
      </c>
      <c r="E126" s="4">
        <v>89895175.853203893</v>
      </c>
      <c r="F126" s="4">
        <v>0</v>
      </c>
      <c r="G126" s="4">
        <v>22926467.1624</v>
      </c>
      <c r="H126" s="4">
        <v>2143450.6633000001</v>
      </c>
      <c r="I126" s="4">
        <v>3448952.8103961162</v>
      </c>
      <c r="J126" s="4">
        <f t="shared" si="35"/>
        <v>1724476.4051980581</v>
      </c>
      <c r="K126" s="4">
        <f t="shared" si="32"/>
        <v>1724476.4051980581</v>
      </c>
      <c r="L126" s="4">
        <v>69351516.418099999</v>
      </c>
      <c r="M126" s="5">
        <f t="shared" si="14"/>
        <v>186041086.50220197</v>
      </c>
      <c r="N126" s="8"/>
      <c r="O126" s="165"/>
      <c r="P126" s="9">
        <v>4</v>
      </c>
      <c r="Q126" s="165"/>
      <c r="R126" s="4" t="s">
        <v>563</v>
      </c>
      <c r="S126" s="4">
        <v>87466526.818543687</v>
      </c>
      <c r="T126" s="4">
        <v>0</v>
      </c>
      <c r="U126" s="4">
        <v>22307075.2784</v>
      </c>
      <c r="V126" s="4">
        <v>2085542.2234</v>
      </c>
      <c r="W126" s="4">
        <v>3355774.3296563104</v>
      </c>
      <c r="X126" s="4">
        <v>0</v>
      </c>
      <c r="Y126" s="4">
        <f t="shared" si="28"/>
        <v>3355774.3296563104</v>
      </c>
      <c r="Z126" s="4">
        <v>328693223.87339997</v>
      </c>
      <c r="AA126" s="141">
        <f t="shared" si="29"/>
        <v>443908142.52339995</v>
      </c>
    </row>
    <row r="127" spans="1:27" ht="24.9" customHeight="1" x14ac:dyDescent="0.25">
      <c r="A127" s="173"/>
      <c r="B127" s="165"/>
      <c r="C127" s="1">
        <v>6</v>
      </c>
      <c r="D127" s="4" t="s">
        <v>185</v>
      </c>
      <c r="E127" s="4">
        <v>88380912.680291265</v>
      </c>
      <c r="F127" s="4">
        <v>0</v>
      </c>
      <c r="G127" s="4">
        <v>22540276.1952</v>
      </c>
      <c r="H127" s="4">
        <v>2107344.7390999999</v>
      </c>
      <c r="I127" s="4">
        <v>3390856.0085087377</v>
      </c>
      <c r="J127" s="4">
        <f t="shared" si="35"/>
        <v>1695428.0042543688</v>
      </c>
      <c r="K127" s="4">
        <f t="shared" si="32"/>
        <v>1695428.0042543688</v>
      </c>
      <c r="L127" s="4">
        <v>70248599.989899993</v>
      </c>
      <c r="M127" s="5">
        <f t="shared" si="14"/>
        <v>184972561.60874563</v>
      </c>
      <c r="N127" s="8"/>
      <c r="O127" s="165"/>
      <c r="P127" s="9">
        <v>5</v>
      </c>
      <c r="Q127" s="165"/>
      <c r="R127" s="4" t="s">
        <v>564</v>
      </c>
      <c r="S127" s="4">
        <v>73537138.281553403</v>
      </c>
      <c r="T127" s="4">
        <v>0</v>
      </c>
      <c r="U127" s="4">
        <v>18754585.7722</v>
      </c>
      <c r="V127" s="4">
        <v>1753411.4186</v>
      </c>
      <c r="W127" s="4">
        <v>2821354.0642466019</v>
      </c>
      <c r="X127" s="4">
        <v>0</v>
      </c>
      <c r="Y127" s="4">
        <f t="shared" si="28"/>
        <v>2821354.0642466019</v>
      </c>
      <c r="Z127" s="4">
        <v>316168346.81410003</v>
      </c>
      <c r="AA127" s="141">
        <f t="shared" si="29"/>
        <v>413034836.35070002</v>
      </c>
    </row>
    <row r="128" spans="1:27" ht="24.9" customHeight="1" x14ac:dyDescent="0.25">
      <c r="A128" s="173"/>
      <c r="B128" s="165"/>
      <c r="C128" s="1">
        <v>7</v>
      </c>
      <c r="D128" s="4" t="s">
        <v>186</v>
      </c>
      <c r="E128" s="4">
        <v>122104276.33242719</v>
      </c>
      <c r="F128" s="4">
        <v>0</v>
      </c>
      <c r="G128" s="4">
        <v>31140933.372300003</v>
      </c>
      <c r="H128" s="4">
        <v>2911440.9045000002</v>
      </c>
      <c r="I128" s="4">
        <v>4684699.5182728153</v>
      </c>
      <c r="J128" s="4">
        <f t="shared" si="35"/>
        <v>2342349.7591364076</v>
      </c>
      <c r="K128" s="4">
        <f t="shared" si="32"/>
        <v>2342349.7591364076</v>
      </c>
      <c r="L128" s="4">
        <v>86682748.575200006</v>
      </c>
      <c r="M128" s="5">
        <f t="shared" si="14"/>
        <v>245181748.94356364</v>
      </c>
      <c r="N128" s="8"/>
      <c r="O128" s="165"/>
      <c r="P128" s="9">
        <v>6</v>
      </c>
      <c r="Q128" s="165"/>
      <c r="R128" s="4" t="s">
        <v>565</v>
      </c>
      <c r="S128" s="4">
        <v>82211807.564757288</v>
      </c>
      <c r="T128" s="4">
        <v>0</v>
      </c>
      <c r="U128" s="4">
        <v>20966934.973099999</v>
      </c>
      <c r="V128" s="4">
        <v>1960249.2768000001</v>
      </c>
      <c r="W128" s="4">
        <v>3154169.7544427183</v>
      </c>
      <c r="X128" s="4">
        <v>0</v>
      </c>
      <c r="Y128" s="4">
        <f t="shared" si="28"/>
        <v>3154169.7544427183</v>
      </c>
      <c r="Z128" s="4">
        <v>319116918.86970001</v>
      </c>
      <c r="AA128" s="141">
        <f t="shared" si="29"/>
        <v>427410080.43880004</v>
      </c>
    </row>
    <row r="129" spans="1:27" ht="24.9" customHeight="1" x14ac:dyDescent="0.25">
      <c r="A129" s="173"/>
      <c r="B129" s="166"/>
      <c r="C129" s="1">
        <v>8</v>
      </c>
      <c r="D129" s="4" t="s">
        <v>187</v>
      </c>
      <c r="E129" s="4">
        <v>112706811.3515534</v>
      </c>
      <c r="F129" s="4">
        <v>0</v>
      </c>
      <c r="G129" s="4">
        <v>28744245.5605</v>
      </c>
      <c r="H129" s="4">
        <v>2687368.7853000001</v>
      </c>
      <c r="I129" s="4">
        <v>4324152.7709466014</v>
      </c>
      <c r="J129" s="4">
        <f t="shared" si="35"/>
        <v>2162076.3854733007</v>
      </c>
      <c r="K129" s="4">
        <f t="shared" si="32"/>
        <v>2162076.3854733007</v>
      </c>
      <c r="L129" s="4">
        <v>90898668.613100007</v>
      </c>
      <c r="M129" s="5">
        <f t="shared" si="14"/>
        <v>237199170.69592673</v>
      </c>
      <c r="N129" s="8"/>
      <c r="O129" s="165"/>
      <c r="P129" s="9">
        <v>7</v>
      </c>
      <c r="Q129" s="165"/>
      <c r="R129" s="4" t="s">
        <v>566</v>
      </c>
      <c r="S129" s="4">
        <v>75482999.481941745</v>
      </c>
      <c r="T129" s="4">
        <v>0</v>
      </c>
      <c r="U129" s="4">
        <v>19250849.5869</v>
      </c>
      <c r="V129" s="4">
        <v>1799808.3186000001</v>
      </c>
      <c r="W129" s="4">
        <v>2896009.7216582526</v>
      </c>
      <c r="X129" s="4">
        <v>0</v>
      </c>
      <c r="Y129" s="4">
        <f t="shared" si="28"/>
        <v>2896009.7216582526</v>
      </c>
      <c r="Z129" s="4">
        <v>311701193.67629999</v>
      </c>
      <c r="AA129" s="141">
        <f t="shared" si="29"/>
        <v>411130860.78539997</v>
      </c>
    </row>
    <row r="130" spans="1:27" ht="24.9" customHeight="1" x14ac:dyDescent="0.25">
      <c r="A130" s="1"/>
      <c r="B130" s="172" t="s">
        <v>825</v>
      </c>
      <c r="C130" s="170"/>
      <c r="D130" s="11"/>
      <c r="E130" s="11">
        <f>SUM(E122:E129)</f>
        <v>763044678.43650484</v>
      </c>
      <c r="F130" s="11">
        <f t="shared" ref="F130:L130" si="36">SUM(F122:F129)</f>
        <v>0</v>
      </c>
      <c r="G130" s="11">
        <f t="shared" si="36"/>
        <v>194603532.36579999</v>
      </c>
      <c r="H130" s="11">
        <f t="shared" si="36"/>
        <v>18193953.196899999</v>
      </c>
      <c r="I130" s="11">
        <f t="shared" si="36"/>
        <v>29275264.920095138</v>
      </c>
      <c r="J130" s="11">
        <f t="shared" si="36"/>
        <v>14637632.460047569</v>
      </c>
      <c r="K130" s="11">
        <f t="shared" si="36"/>
        <v>14637632.460047569</v>
      </c>
      <c r="L130" s="11">
        <f t="shared" si="36"/>
        <v>587607866.63120008</v>
      </c>
      <c r="M130" s="6">
        <f t="shared" si="14"/>
        <v>1578087663.0904527</v>
      </c>
      <c r="N130" s="8"/>
      <c r="O130" s="165"/>
      <c r="P130" s="9">
        <v>8</v>
      </c>
      <c r="Q130" s="165"/>
      <c r="R130" s="4" t="s">
        <v>567</v>
      </c>
      <c r="S130" s="4">
        <v>91062208.637669906</v>
      </c>
      <c r="T130" s="4">
        <v>0</v>
      </c>
      <c r="U130" s="4">
        <v>23224102.030599996</v>
      </c>
      <c r="V130" s="4">
        <v>2171277.2642999999</v>
      </c>
      <c r="W130" s="4">
        <v>3493727.6379300966</v>
      </c>
      <c r="X130" s="4">
        <v>0</v>
      </c>
      <c r="Y130" s="4">
        <f t="shared" si="28"/>
        <v>3493727.6379300966</v>
      </c>
      <c r="Z130" s="4">
        <v>324918390.63319999</v>
      </c>
      <c r="AA130" s="141">
        <f t="shared" si="29"/>
        <v>444869706.20370001</v>
      </c>
    </row>
    <row r="131" spans="1:27" ht="24.9" customHeight="1" x14ac:dyDescent="0.25">
      <c r="A131" s="173">
        <v>7</v>
      </c>
      <c r="B131" s="164" t="s">
        <v>927</v>
      </c>
      <c r="C131" s="1">
        <v>1</v>
      </c>
      <c r="D131" s="4" t="s">
        <v>188</v>
      </c>
      <c r="E131" s="4">
        <v>89806870.241553396</v>
      </c>
      <c r="F131" s="4">
        <f>-6066891.24</f>
        <v>-6066891.2400000002</v>
      </c>
      <c r="G131" s="4">
        <v>22903946.090700001</v>
      </c>
      <c r="H131" s="4">
        <v>2141345.1140000001</v>
      </c>
      <c r="I131" s="4">
        <v>3445564.8433466018</v>
      </c>
      <c r="J131" s="4">
        <f t="shared" si="35"/>
        <v>1722782.4216733009</v>
      </c>
      <c r="K131" s="4">
        <f t="shared" ref="K131:K182" si="37">I131-J131</f>
        <v>1722782.4216733009</v>
      </c>
      <c r="L131" s="4">
        <v>60913625.500799999</v>
      </c>
      <c r="M131" s="5">
        <f t="shared" si="14"/>
        <v>171421678.12872672</v>
      </c>
      <c r="N131" s="8"/>
      <c r="O131" s="165"/>
      <c r="P131" s="9">
        <v>9</v>
      </c>
      <c r="Q131" s="165"/>
      <c r="R131" s="4" t="s">
        <v>568</v>
      </c>
      <c r="S131" s="4">
        <v>60805567.111941747</v>
      </c>
      <c r="T131" s="4">
        <v>0</v>
      </c>
      <c r="U131" s="4">
        <v>15507582.297499999</v>
      </c>
      <c r="V131" s="4">
        <v>1449841.2392</v>
      </c>
      <c r="W131" s="4">
        <v>2332889.7194582517</v>
      </c>
      <c r="X131" s="4">
        <v>0</v>
      </c>
      <c r="Y131" s="4">
        <f t="shared" si="28"/>
        <v>2332889.7194582517</v>
      </c>
      <c r="Z131" s="4">
        <v>303758152.32230002</v>
      </c>
      <c r="AA131" s="141">
        <f t="shared" si="29"/>
        <v>383854032.6904</v>
      </c>
    </row>
    <row r="132" spans="1:27" ht="24.9" customHeight="1" x14ac:dyDescent="0.25">
      <c r="A132" s="173"/>
      <c r="B132" s="165"/>
      <c r="C132" s="1">
        <v>2</v>
      </c>
      <c r="D132" s="4" t="s">
        <v>189</v>
      </c>
      <c r="E132" s="4">
        <v>79240974.505339816</v>
      </c>
      <c r="F132" s="4">
        <f t="shared" ref="F132:F153" si="38">-6066891.24</f>
        <v>-6066891.2400000002</v>
      </c>
      <c r="G132" s="4">
        <v>20209266.878600001</v>
      </c>
      <c r="H132" s="4">
        <v>1889413.0608000001</v>
      </c>
      <c r="I132" s="4">
        <v>3040189.6333601936</v>
      </c>
      <c r="J132" s="4">
        <f t="shared" si="35"/>
        <v>1520094.8166800968</v>
      </c>
      <c r="K132" s="4">
        <f t="shared" si="37"/>
        <v>1520094.8166800968</v>
      </c>
      <c r="L132" s="4">
        <v>53041282.284299999</v>
      </c>
      <c r="M132" s="5">
        <f t="shared" si="14"/>
        <v>149834140.30571991</v>
      </c>
      <c r="N132" s="8"/>
      <c r="O132" s="165"/>
      <c r="P132" s="9">
        <v>10</v>
      </c>
      <c r="Q132" s="165"/>
      <c r="R132" s="4" t="s">
        <v>569</v>
      </c>
      <c r="S132" s="4">
        <v>103679613.98689321</v>
      </c>
      <c r="T132" s="4">
        <v>0</v>
      </c>
      <c r="U132" s="4">
        <v>26441989.160300002</v>
      </c>
      <c r="V132" s="4">
        <v>2472125.2866000002</v>
      </c>
      <c r="W132" s="4">
        <v>3977811.8530067955</v>
      </c>
      <c r="X132" s="4">
        <v>0</v>
      </c>
      <c r="Y132" s="4">
        <f t="shared" si="28"/>
        <v>3977811.8530067955</v>
      </c>
      <c r="Z132" s="4">
        <v>342324918.17040002</v>
      </c>
      <c r="AA132" s="141">
        <f t="shared" si="29"/>
        <v>478896458.45720005</v>
      </c>
    </row>
    <row r="133" spans="1:27" ht="24.9" customHeight="1" x14ac:dyDescent="0.25">
      <c r="A133" s="173"/>
      <c r="B133" s="165"/>
      <c r="C133" s="1">
        <v>3</v>
      </c>
      <c r="D133" s="4" t="s">
        <v>190</v>
      </c>
      <c r="E133" s="4">
        <v>76728822.224271849</v>
      </c>
      <c r="F133" s="4">
        <f t="shared" si="38"/>
        <v>-6066891.2400000002</v>
      </c>
      <c r="G133" s="4">
        <v>19568578.696699999</v>
      </c>
      <c r="H133" s="4">
        <v>1829513.5787</v>
      </c>
      <c r="I133" s="4">
        <v>2943807.4350281553</v>
      </c>
      <c r="J133" s="4">
        <f t="shared" si="35"/>
        <v>1471903.7175140777</v>
      </c>
      <c r="K133" s="4">
        <f t="shared" si="37"/>
        <v>1471903.7175140777</v>
      </c>
      <c r="L133" s="4">
        <v>50710604.494999997</v>
      </c>
      <c r="M133" s="5">
        <f t="shared" si="14"/>
        <v>144242531.47218594</v>
      </c>
      <c r="N133" s="8"/>
      <c r="O133" s="165"/>
      <c r="P133" s="9">
        <v>11</v>
      </c>
      <c r="Q133" s="165"/>
      <c r="R133" s="4" t="s">
        <v>570</v>
      </c>
      <c r="S133" s="4">
        <v>89625897.270097092</v>
      </c>
      <c r="T133" s="4">
        <v>0</v>
      </c>
      <c r="U133" s="4">
        <v>22857791.546300001</v>
      </c>
      <c r="V133" s="4">
        <v>2137030.0144000002</v>
      </c>
      <c r="W133" s="4">
        <v>3438621.5649029124</v>
      </c>
      <c r="X133" s="4">
        <v>0</v>
      </c>
      <c r="Y133" s="4">
        <f t="shared" si="28"/>
        <v>3438621.5649029124</v>
      </c>
      <c r="Z133" s="4">
        <v>328075702.35650003</v>
      </c>
      <c r="AA133" s="141">
        <f t="shared" si="29"/>
        <v>446135042.75220007</v>
      </c>
    </row>
    <row r="134" spans="1:27" ht="24.9" customHeight="1" x14ac:dyDescent="0.25">
      <c r="A134" s="173"/>
      <c r="B134" s="165"/>
      <c r="C134" s="1">
        <v>4</v>
      </c>
      <c r="D134" s="4" t="s">
        <v>191</v>
      </c>
      <c r="E134" s="4">
        <v>90961015.809708729</v>
      </c>
      <c r="F134" s="4">
        <f t="shared" si="38"/>
        <v>-6066891.2400000002</v>
      </c>
      <c r="G134" s="4">
        <v>23198294.260399997</v>
      </c>
      <c r="H134" s="4">
        <v>2168864.4336999999</v>
      </c>
      <c r="I134" s="4">
        <v>3489845.235091262</v>
      </c>
      <c r="J134" s="4">
        <f t="shared" si="35"/>
        <v>1744922.617545631</v>
      </c>
      <c r="K134" s="4">
        <f t="shared" si="37"/>
        <v>1744922.617545631</v>
      </c>
      <c r="L134" s="4">
        <v>63999866.337300003</v>
      </c>
      <c r="M134" s="5">
        <f t="shared" si="14"/>
        <v>176006072.21865436</v>
      </c>
      <c r="N134" s="8"/>
      <c r="O134" s="165"/>
      <c r="P134" s="9">
        <v>12</v>
      </c>
      <c r="Q134" s="165"/>
      <c r="R134" s="4" t="s">
        <v>571</v>
      </c>
      <c r="S134" s="4">
        <v>123231163.3707767</v>
      </c>
      <c r="T134" s="4">
        <v>0</v>
      </c>
      <c r="U134" s="4">
        <v>31428329.647300001</v>
      </c>
      <c r="V134" s="4">
        <v>2938310.2747999998</v>
      </c>
      <c r="W134" s="4">
        <v>4727934.0987233007</v>
      </c>
      <c r="X134" s="4">
        <v>0</v>
      </c>
      <c r="Y134" s="4">
        <f t="shared" si="28"/>
        <v>4727934.0987233007</v>
      </c>
      <c r="Z134" s="4">
        <v>355711716.1074</v>
      </c>
      <c r="AA134" s="141">
        <f t="shared" si="29"/>
        <v>518037453.49899995</v>
      </c>
    </row>
    <row r="135" spans="1:27" ht="24.9" customHeight="1" x14ac:dyDescent="0.25">
      <c r="A135" s="173"/>
      <c r="B135" s="165"/>
      <c r="C135" s="1">
        <v>5</v>
      </c>
      <c r="D135" s="4" t="s">
        <v>192</v>
      </c>
      <c r="E135" s="4">
        <v>118053236.31796117</v>
      </c>
      <c r="F135" s="4">
        <f t="shared" si="38"/>
        <v>-6066891.2400000002</v>
      </c>
      <c r="G135" s="4">
        <v>30107774.084400002</v>
      </c>
      <c r="H135" s="4">
        <v>2814848.3528999998</v>
      </c>
      <c r="I135" s="4">
        <v>4529275.7626388343</v>
      </c>
      <c r="J135" s="4">
        <f t="shared" si="35"/>
        <v>2264637.8813194172</v>
      </c>
      <c r="K135" s="4">
        <f t="shared" si="37"/>
        <v>2264637.8813194172</v>
      </c>
      <c r="L135" s="4">
        <v>83285299.383000001</v>
      </c>
      <c r="M135" s="5">
        <f t="shared" si="14"/>
        <v>230458904.77958059</v>
      </c>
      <c r="N135" s="8"/>
      <c r="O135" s="165"/>
      <c r="P135" s="9">
        <v>13</v>
      </c>
      <c r="Q135" s="165"/>
      <c r="R135" s="4" t="s">
        <v>572</v>
      </c>
      <c r="S135" s="4">
        <v>133328156.2385437</v>
      </c>
      <c r="T135" s="4">
        <v>0</v>
      </c>
      <c r="U135" s="4">
        <v>34003421.950300001</v>
      </c>
      <c r="V135" s="4">
        <v>3179061.8596000001</v>
      </c>
      <c r="W135" s="4">
        <v>5115319.2014563112</v>
      </c>
      <c r="X135" s="4">
        <v>0</v>
      </c>
      <c r="Y135" s="4">
        <f t="shared" si="28"/>
        <v>5115319.2014563112</v>
      </c>
      <c r="Z135" s="4">
        <v>371836109.93589997</v>
      </c>
      <c r="AA135" s="141">
        <f t="shared" si="29"/>
        <v>547462069.18579996</v>
      </c>
    </row>
    <row r="136" spans="1:27" ht="24.9" customHeight="1" x14ac:dyDescent="0.25">
      <c r="A136" s="173"/>
      <c r="B136" s="165"/>
      <c r="C136" s="1">
        <v>6</v>
      </c>
      <c r="D136" s="4" t="s">
        <v>193</v>
      </c>
      <c r="E136" s="4">
        <v>96450973.704757288</v>
      </c>
      <c r="F136" s="4">
        <f t="shared" si="38"/>
        <v>-6066891.2400000002</v>
      </c>
      <c r="G136" s="4">
        <v>24598428.7861</v>
      </c>
      <c r="H136" s="4">
        <v>2299766.3846</v>
      </c>
      <c r="I136" s="4">
        <v>3700475.0662427186</v>
      </c>
      <c r="J136" s="4">
        <f t="shared" si="35"/>
        <v>1850237.5331213593</v>
      </c>
      <c r="K136" s="4">
        <f t="shared" si="37"/>
        <v>1850237.5331213593</v>
      </c>
      <c r="L136" s="4">
        <v>62493710.235200003</v>
      </c>
      <c r="M136" s="5">
        <f t="shared" ref="M136:M199" si="39">E136+F136+G136+H136+K136+L136</f>
        <v>181626225.40377867</v>
      </c>
      <c r="N136" s="8"/>
      <c r="O136" s="165"/>
      <c r="P136" s="9">
        <v>14</v>
      </c>
      <c r="Q136" s="165"/>
      <c r="R136" s="4" t="s">
        <v>573</v>
      </c>
      <c r="S136" s="4">
        <v>71772608.012233004</v>
      </c>
      <c r="T136" s="4">
        <v>0</v>
      </c>
      <c r="U136" s="4">
        <v>18304567.794</v>
      </c>
      <c r="V136" s="4">
        <v>1711338.1534</v>
      </c>
      <c r="W136" s="4">
        <v>2753655.4187669903</v>
      </c>
      <c r="X136" s="4">
        <v>0</v>
      </c>
      <c r="Y136" s="4">
        <f t="shared" si="28"/>
        <v>2753655.4187669903</v>
      </c>
      <c r="Z136" s="4">
        <v>315183667.1318</v>
      </c>
      <c r="AA136" s="141">
        <f t="shared" si="29"/>
        <v>409725836.51020002</v>
      </c>
    </row>
    <row r="137" spans="1:27" ht="24.9" customHeight="1" x14ac:dyDescent="0.25">
      <c r="A137" s="173"/>
      <c r="B137" s="165"/>
      <c r="C137" s="1">
        <v>7</v>
      </c>
      <c r="D137" s="4" t="s">
        <v>194</v>
      </c>
      <c r="E137" s="4">
        <v>91492752.109320387</v>
      </c>
      <c r="F137" s="4">
        <f t="shared" si="38"/>
        <v>-6066891.2400000002</v>
      </c>
      <c r="G137" s="4">
        <v>23333905.929099999</v>
      </c>
      <c r="H137" s="4">
        <v>2181543.0954</v>
      </c>
      <c r="I137" s="4">
        <v>3510246.0340796113</v>
      </c>
      <c r="J137" s="4">
        <f t="shared" si="35"/>
        <v>1755123.0170398057</v>
      </c>
      <c r="K137" s="4">
        <f t="shared" si="37"/>
        <v>1755123.0170398057</v>
      </c>
      <c r="L137" s="4">
        <v>59020679.764600001</v>
      </c>
      <c r="M137" s="5">
        <f t="shared" si="39"/>
        <v>171717112.67546022</v>
      </c>
      <c r="N137" s="8"/>
      <c r="O137" s="165"/>
      <c r="P137" s="9">
        <v>15</v>
      </c>
      <c r="Q137" s="165"/>
      <c r="R137" s="4" t="s">
        <v>574</v>
      </c>
      <c r="S137" s="4">
        <v>86605178.403980583</v>
      </c>
      <c r="T137" s="4">
        <v>0</v>
      </c>
      <c r="U137" s="4">
        <v>22087400.7969</v>
      </c>
      <c r="V137" s="4">
        <v>2065004.3267999999</v>
      </c>
      <c r="W137" s="4">
        <v>3322727.5058194175</v>
      </c>
      <c r="X137" s="4">
        <v>0</v>
      </c>
      <c r="Y137" s="4">
        <f t="shared" si="28"/>
        <v>3322727.5058194175</v>
      </c>
      <c r="Z137" s="4">
        <v>328637808.46160001</v>
      </c>
      <c r="AA137" s="141">
        <f t="shared" si="29"/>
        <v>442718119.49510002</v>
      </c>
    </row>
    <row r="138" spans="1:27" ht="24.9" customHeight="1" x14ac:dyDescent="0.25">
      <c r="A138" s="173"/>
      <c r="B138" s="165"/>
      <c r="C138" s="1">
        <v>8</v>
      </c>
      <c r="D138" s="4" t="s">
        <v>195</v>
      </c>
      <c r="E138" s="4">
        <v>78624525.434271842</v>
      </c>
      <c r="F138" s="4">
        <f t="shared" si="38"/>
        <v>-6066891.2400000002</v>
      </c>
      <c r="G138" s="4">
        <v>20052050.440000001</v>
      </c>
      <c r="H138" s="4">
        <v>1874714.5171000001</v>
      </c>
      <c r="I138" s="4">
        <v>3016538.7117281551</v>
      </c>
      <c r="J138" s="4">
        <f t="shared" si="35"/>
        <v>1508269.3558640776</v>
      </c>
      <c r="K138" s="4">
        <f t="shared" si="37"/>
        <v>1508269.3558640776</v>
      </c>
      <c r="L138" s="4">
        <v>53864064.474399999</v>
      </c>
      <c r="M138" s="5">
        <f t="shared" si="39"/>
        <v>149856732.98163593</v>
      </c>
      <c r="N138" s="8"/>
      <c r="O138" s="165"/>
      <c r="P138" s="9">
        <v>16</v>
      </c>
      <c r="Q138" s="165"/>
      <c r="R138" s="4" t="s">
        <v>575</v>
      </c>
      <c r="S138" s="4">
        <v>129654458.70669903</v>
      </c>
      <c r="T138" s="4">
        <v>0</v>
      </c>
      <c r="U138" s="4">
        <v>33066498.4166</v>
      </c>
      <c r="V138" s="4">
        <v>3091466.6206999999</v>
      </c>
      <c r="W138" s="4">
        <v>4974372.7123009702</v>
      </c>
      <c r="X138" s="4">
        <v>0</v>
      </c>
      <c r="Y138" s="4">
        <f t="shared" si="28"/>
        <v>4974372.7123009702</v>
      </c>
      <c r="Z138" s="4">
        <v>367812404.34200001</v>
      </c>
      <c r="AA138" s="141">
        <f t="shared" si="29"/>
        <v>538599200.79830003</v>
      </c>
    </row>
    <row r="139" spans="1:27" ht="24.9" customHeight="1" x14ac:dyDescent="0.25">
      <c r="A139" s="173"/>
      <c r="B139" s="165"/>
      <c r="C139" s="1">
        <v>9</v>
      </c>
      <c r="D139" s="4" t="s">
        <v>196</v>
      </c>
      <c r="E139" s="4">
        <v>99323054.345048547</v>
      </c>
      <c r="F139" s="4">
        <f t="shared" si="38"/>
        <v>-6066891.2400000002</v>
      </c>
      <c r="G139" s="4">
        <v>25330911.501199998</v>
      </c>
      <c r="H139" s="4">
        <v>2368247.9586999998</v>
      </c>
      <c r="I139" s="4">
        <v>3810666.4141514557</v>
      </c>
      <c r="J139" s="4">
        <f t="shared" si="35"/>
        <v>1905333.2070757279</v>
      </c>
      <c r="K139" s="4">
        <f t="shared" si="37"/>
        <v>1905333.2070757279</v>
      </c>
      <c r="L139" s="4">
        <v>66608739.433700003</v>
      </c>
      <c r="M139" s="5">
        <f t="shared" si="39"/>
        <v>189469395.2057243</v>
      </c>
      <c r="N139" s="8"/>
      <c r="O139" s="165"/>
      <c r="P139" s="9">
        <v>17</v>
      </c>
      <c r="Q139" s="165"/>
      <c r="R139" s="4" t="s">
        <v>576</v>
      </c>
      <c r="S139" s="4">
        <v>125806185.23427184</v>
      </c>
      <c r="T139" s="4">
        <v>0</v>
      </c>
      <c r="U139" s="4">
        <v>32085051.808800001</v>
      </c>
      <c r="V139" s="4">
        <v>2999708.8122</v>
      </c>
      <c r="W139" s="4">
        <v>4826728.3757281546</v>
      </c>
      <c r="X139" s="4">
        <v>0</v>
      </c>
      <c r="Y139" s="4">
        <f t="shared" si="28"/>
        <v>4826728.3757281546</v>
      </c>
      <c r="Z139" s="4">
        <v>363471364.75330001</v>
      </c>
      <c r="AA139" s="141">
        <f t="shared" si="29"/>
        <v>529189038.98430002</v>
      </c>
    </row>
    <row r="140" spans="1:27" ht="24.9" customHeight="1" x14ac:dyDescent="0.25">
      <c r="A140" s="173"/>
      <c r="B140" s="165"/>
      <c r="C140" s="1">
        <v>10</v>
      </c>
      <c r="D140" s="4" t="s">
        <v>197</v>
      </c>
      <c r="E140" s="4">
        <v>93970869.12378642</v>
      </c>
      <c r="F140" s="4">
        <f t="shared" si="38"/>
        <v>-6066891.2400000002</v>
      </c>
      <c r="G140" s="4">
        <v>23965913.907399997</v>
      </c>
      <c r="H140" s="4">
        <v>2240631.0443000002</v>
      </c>
      <c r="I140" s="4">
        <v>3605322.4222135921</v>
      </c>
      <c r="J140" s="4">
        <f t="shared" si="35"/>
        <v>1802661.2111067961</v>
      </c>
      <c r="K140" s="4">
        <f t="shared" si="37"/>
        <v>1802661.2111067961</v>
      </c>
      <c r="L140" s="4">
        <v>66727273.744999997</v>
      </c>
      <c r="M140" s="5">
        <f t="shared" si="39"/>
        <v>182640457.79159322</v>
      </c>
      <c r="N140" s="8"/>
      <c r="O140" s="165"/>
      <c r="P140" s="9">
        <v>18</v>
      </c>
      <c r="Q140" s="165"/>
      <c r="R140" s="4" t="s">
        <v>577</v>
      </c>
      <c r="S140" s="4">
        <v>128458636.06893203</v>
      </c>
      <c r="T140" s="4">
        <v>0</v>
      </c>
      <c r="U140" s="4">
        <v>32761521.112</v>
      </c>
      <c r="V140" s="4">
        <v>3062953.5575000001</v>
      </c>
      <c r="W140" s="4">
        <v>4928493.3221679609</v>
      </c>
      <c r="X140" s="4">
        <v>0</v>
      </c>
      <c r="Y140" s="4">
        <f t="shared" si="28"/>
        <v>4928493.3221679609</v>
      </c>
      <c r="Z140" s="4">
        <v>366383531.61690003</v>
      </c>
      <c r="AA140" s="141">
        <f t="shared" si="29"/>
        <v>535595135.67750001</v>
      </c>
    </row>
    <row r="141" spans="1:27" ht="24.9" customHeight="1" x14ac:dyDescent="0.25">
      <c r="A141" s="173"/>
      <c r="B141" s="165"/>
      <c r="C141" s="1">
        <v>11</v>
      </c>
      <c r="D141" s="4" t="s">
        <v>198</v>
      </c>
      <c r="E141" s="4">
        <v>107590373.56631069</v>
      </c>
      <c r="F141" s="4">
        <f t="shared" si="38"/>
        <v>-6066891.2400000002</v>
      </c>
      <c r="G141" s="4">
        <v>27439371.947999999</v>
      </c>
      <c r="H141" s="4">
        <v>2565373.0068999999</v>
      </c>
      <c r="I141" s="4">
        <v>4127853.5555893206</v>
      </c>
      <c r="J141" s="4">
        <f t="shared" si="35"/>
        <v>2063926.7777946603</v>
      </c>
      <c r="K141" s="4">
        <f t="shared" si="37"/>
        <v>2063926.7777946603</v>
      </c>
      <c r="L141" s="4">
        <v>69588125.440200001</v>
      </c>
      <c r="M141" s="5">
        <f t="shared" si="39"/>
        <v>203180279.49920535</v>
      </c>
      <c r="N141" s="8"/>
      <c r="O141" s="165"/>
      <c r="P141" s="9">
        <v>19</v>
      </c>
      <c r="Q141" s="165"/>
      <c r="R141" s="4" t="s">
        <v>578</v>
      </c>
      <c r="S141" s="4">
        <v>99350743.520291269</v>
      </c>
      <c r="T141" s="4">
        <v>0</v>
      </c>
      <c r="U141" s="4">
        <v>25337973.2256</v>
      </c>
      <c r="V141" s="4">
        <v>2368908.1762999999</v>
      </c>
      <c r="W141" s="4">
        <v>3811728.7477087379</v>
      </c>
      <c r="X141" s="4">
        <v>0</v>
      </c>
      <c r="Y141" s="4">
        <f t="shared" si="28"/>
        <v>3811728.7477087379</v>
      </c>
      <c r="Z141" s="4">
        <v>339193201.90640002</v>
      </c>
      <c r="AA141" s="141">
        <f t="shared" si="29"/>
        <v>470062555.57630002</v>
      </c>
    </row>
    <row r="142" spans="1:27" ht="24.9" customHeight="1" x14ac:dyDescent="0.25">
      <c r="A142" s="173"/>
      <c r="B142" s="165"/>
      <c r="C142" s="1">
        <v>12</v>
      </c>
      <c r="D142" s="4" t="s">
        <v>199</v>
      </c>
      <c r="E142" s="4">
        <v>82623069.718446597</v>
      </c>
      <c r="F142" s="4">
        <f t="shared" si="38"/>
        <v>-6066891.2400000002</v>
      </c>
      <c r="G142" s="4">
        <v>21071821.4496</v>
      </c>
      <c r="H142" s="4">
        <v>1970055.3662</v>
      </c>
      <c r="I142" s="4">
        <v>3169948.3960533976</v>
      </c>
      <c r="J142" s="4">
        <f t="shared" si="35"/>
        <v>1584974.1980266988</v>
      </c>
      <c r="K142" s="4">
        <f t="shared" si="37"/>
        <v>1584974.1980266988</v>
      </c>
      <c r="L142" s="4">
        <v>59693616.6932</v>
      </c>
      <c r="M142" s="5">
        <f t="shared" si="39"/>
        <v>160876646.18547329</v>
      </c>
      <c r="N142" s="8"/>
      <c r="O142" s="166"/>
      <c r="P142" s="9">
        <v>20</v>
      </c>
      <c r="Q142" s="166"/>
      <c r="R142" s="4" t="s">
        <v>579</v>
      </c>
      <c r="S142" s="4">
        <v>113644608.89</v>
      </c>
      <c r="T142" s="4">
        <v>0</v>
      </c>
      <c r="U142" s="4">
        <v>28983417.287800003</v>
      </c>
      <c r="V142" s="4">
        <v>2709729.5265000002</v>
      </c>
      <c r="W142" s="4">
        <v>4360132.6710999999</v>
      </c>
      <c r="X142" s="4">
        <v>0</v>
      </c>
      <c r="Y142" s="4">
        <f t="shared" si="28"/>
        <v>4360132.6710999999</v>
      </c>
      <c r="Z142" s="4">
        <v>351779955.3671</v>
      </c>
      <c r="AA142" s="141">
        <f t="shared" si="29"/>
        <v>501477843.74249995</v>
      </c>
    </row>
    <row r="143" spans="1:27" ht="24.9" customHeight="1" x14ac:dyDescent="0.25">
      <c r="A143" s="173"/>
      <c r="B143" s="165"/>
      <c r="C143" s="1">
        <v>13</v>
      </c>
      <c r="D143" s="4" t="s">
        <v>200</v>
      </c>
      <c r="E143" s="4">
        <v>99249726.698834956</v>
      </c>
      <c r="F143" s="4">
        <f t="shared" si="38"/>
        <v>-6066891.2400000002</v>
      </c>
      <c r="G143" s="4">
        <v>25312210.3433</v>
      </c>
      <c r="H143" s="4">
        <v>2366499.5424000002</v>
      </c>
      <c r="I143" s="4">
        <v>3807853.0975650484</v>
      </c>
      <c r="J143" s="4">
        <f t="shared" si="35"/>
        <v>1903926.5487825242</v>
      </c>
      <c r="K143" s="4">
        <f t="shared" si="37"/>
        <v>1903926.5487825242</v>
      </c>
      <c r="L143" s="4">
        <v>75639215.056299999</v>
      </c>
      <c r="M143" s="5">
        <f t="shared" si="39"/>
        <v>198404686.94961751</v>
      </c>
      <c r="N143" s="8"/>
      <c r="O143" s="1"/>
      <c r="P143" s="170" t="s">
        <v>946</v>
      </c>
      <c r="Q143" s="177"/>
      <c r="R143" s="11"/>
      <c r="S143" s="11">
        <f t="shared" ref="S143:V143" si="40">SUM(S123:S142)</f>
        <v>2146239570.9793203</v>
      </c>
      <c r="T143" s="11">
        <f t="shared" si="40"/>
        <v>0</v>
      </c>
      <c r="U143" s="11">
        <f t="shared" si="40"/>
        <v>547367426.3369</v>
      </c>
      <c r="V143" s="11">
        <f t="shared" si="40"/>
        <v>51174699.734999992</v>
      </c>
      <c r="W143" s="11">
        <f>SUM(W123:W142)</f>
        <v>82343450.911679611</v>
      </c>
      <c r="X143" s="11">
        <f t="shared" ref="X143:Y143" si="41">SUM(X123:X142)</f>
        <v>0</v>
      </c>
      <c r="Y143" s="11">
        <f t="shared" si="41"/>
        <v>82343450.911679611</v>
      </c>
      <c r="Z143" s="11">
        <f>SUM(Z123:Z142)</f>
        <v>6903153042.7089996</v>
      </c>
      <c r="AA143" s="6">
        <f t="shared" si="29"/>
        <v>9730278190.6718998</v>
      </c>
    </row>
    <row r="144" spans="1:27" ht="24.9" customHeight="1" x14ac:dyDescent="0.25">
      <c r="A144" s="173"/>
      <c r="B144" s="165"/>
      <c r="C144" s="1">
        <v>14</v>
      </c>
      <c r="D144" s="4" t="s">
        <v>201</v>
      </c>
      <c r="E144" s="4">
        <v>73316170.250097096</v>
      </c>
      <c r="F144" s="4">
        <f t="shared" si="38"/>
        <v>-6066891.2400000002</v>
      </c>
      <c r="G144" s="4">
        <v>18698231.064800002</v>
      </c>
      <c r="H144" s="4">
        <v>1748142.6813000001</v>
      </c>
      <c r="I144" s="4">
        <v>2812876.3198029124</v>
      </c>
      <c r="J144" s="4">
        <f t="shared" si="35"/>
        <v>1406438.1599014562</v>
      </c>
      <c r="K144" s="4">
        <f t="shared" si="37"/>
        <v>1406438.1599014562</v>
      </c>
      <c r="L144" s="4">
        <v>50970286.581600003</v>
      </c>
      <c r="M144" s="5">
        <f t="shared" si="39"/>
        <v>140072377.49769858</v>
      </c>
      <c r="N144" s="8"/>
      <c r="O144" s="164">
        <v>25</v>
      </c>
      <c r="P144" s="9">
        <v>1</v>
      </c>
      <c r="Q144" s="164" t="s">
        <v>58</v>
      </c>
      <c r="R144" s="4" t="s">
        <v>580</v>
      </c>
      <c r="S144" s="4">
        <v>74357814.343495145</v>
      </c>
      <c r="T144" s="4">
        <f>-3018317.48</f>
        <v>-3018317.48</v>
      </c>
      <c r="U144" s="4">
        <v>18963887.357100002</v>
      </c>
      <c r="V144" s="4">
        <v>1772979.5282999999</v>
      </c>
      <c r="W144" s="4">
        <v>2852840.4368048538</v>
      </c>
      <c r="X144" s="4"/>
      <c r="Y144" s="4">
        <f t="shared" si="28"/>
        <v>2852840.4368048538</v>
      </c>
      <c r="Z144" s="4">
        <v>55303013.0682</v>
      </c>
      <c r="AA144" s="141">
        <f t="shared" si="29"/>
        <v>150232217.25390002</v>
      </c>
    </row>
    <row r="145" spans="1:27" ht="24.9" customHeight="1" x14ac:dyDescent="0.25">
      <c r="A145" s="173"/>
      <c r="B145" s="165"/>
      <c r="C145" s="1">
        <v>15</v>
      </c>
      <c r="D145" s="4" t="s">
        <v>202</v>
      </c>
      <c r="E145" s="4">
        <v>77020188.203592241</v>
      </c>
      <c r="F145" s="4">
        <f t="shared" si="38"/>
        <v>-6066891.2400000002</v>
      </c>
      <c r="G145" s="4">
        <v>19642887.384500001</v>
      </c>
      <c r="H145" s="4">
        <v>1836460.8770999999</v>
      </c>
      <c r="I145" s="4">
        <v>2954986.0939077665</v>
      </c>
      <c r="J145" s="4">
        <f t="shared" si="35"/>
        <v>1477493.0469538833</v>
      </c>
      <c r="K145" s="4">
        <f t="shared" si="37"/>
        <v>1477493.0469538833</v>
      </c>
      <c r="L145" s="4">
        <v>54679391.676299997</v>
      </c>
      <c r="M145" s="5">
        <f t="shared" si="39"/>
        <v>148589529.94844612</v>
      </c>
      <c r="N145" s="8"/>
      <c r="O145" s="165"/>
      <c r="P145" s="9">
        <v>2</v>
      </c>
      <c r="Q145" s="165"/>
      <c r="R145" s="4" t="s">
        <v>581</v>
      </c>
      <c r="S145" s="4">
        <v>83814682.82640776</v>
      </c>
      <c r="T145" s="4">
        <f t="shared" ref="T145:T156" si="42">-3018317.48</f>
        <v>-3018317.48</v>
      </c>
      <c r="U145" s="4">
        <v>21375725.174599998</v>
      </c>
      <c r="V145" s="4">
        <v>1998468.0578999999</v>
      </c>
      <c r="W145" s="4">
        <v>3215666.2816922325</v>
      </c>
      <c r="X145" s="4"/>
      <c r="Y145" s="4">
        <f t="shared" si="28"/>
        <v>3215666.2816922325</v>
      </c>
      <c r="Z145" s="4">
        <v>55196655.237499997</v>
      </c>
      <c r="AA145" s="141">
        <f t="shared" si="29"/>
        <v>162582880.09809998</v>
      </c>
    </row>
    <row r="146" spans="1:27" ht="24.9" customHeight="1" x14ac:dyDescent="0.25">
      <c r="A146" s="173"/>
      <c r="B146" s="165"/>
      <c r="C146" s="1">
        <v>16</v>
      </c>
      <c r="D146" s="4" t="s">
        <v>203</v>
      </c>
      <c r="E146" s="4">
        <v>70251804.487475723</v>
      </c>
      <c r="F146" s="4">
        <f t="shared" si="38"/>
        <v>-6066891.2400000002</v>
      </c>
      <c r="G146" s="4">
        <v>17916708.804400001</v>
      </c>
      <c r="H146" s="4">
        <v>1675076.2818</v>
      </c>
      <c r="I146" s="4">
        <v>2695307.6872242717</v>
      </c>
      <c r="J146" s="4">
        <f t="shared" si="35"/>
        <v>1347653.8436121359</v>
      </c>
      <c r="K146" s="4">
        <f t="shared" si="37"/>
        <v>1347653.8436121359</v>
      </c>
      <c r="L146" s="4">
        <v>47569196.746399999</v>
      </c>
      <c r="M146" s="5">
        <f t="shared" si="39"/>
        <v>132693548.92368786</v>
      </c>
      <c r="N146" s="8"/>
      <c r="O146" s="165"/>
      <c r="P146" s="9">
        <v>3</v>
      </c>
      <c r="Q146" s="165"/>
      <c r="R146" s="4" t="s">
        <v>582</v>
      </c>
      <c r="S146" s="4">
        <v>85818795.010679618</v>
      </c>
      <c r="T146" s="4">
        <f t="shared" si="42"/>
        <v>-3018317.48</v>
      </c>
      <c r="U146" s="4">
        <v>21886845.0623</v>
      </c>
      <c r="V146" s="4">
        <v>2046253.8877999999</v>
      </c>
      <c r="W146" s="4">
        <v>3292556.8188203881</v>
      </c>
      <c r="X146" s="4"/>
      <c r="Y146" s="4">
        <f t="shared" si="28"/>
        <v>3292556.8188203881</v>
      </c>
      <c r="Z146" s="4">
        <v>58555500.139899999</v>
      </c>
      <c r="AA146" s="141">
        <f t="shared" si="29"/>
        <v>168581633.43949997</v>
      </c>
    </row>
    <row r="147" spans="1:27" ht="24.9" customHeight="1" x14ac:dyDescent="0.25">
      <c r="A147" s="173"/>
      <c r="B147" s="165"/>
      <c r="C147" s="1">
        <v>17</v>
      </c>
      <c r="D147" s="4" t="s">
        <v>204</v>
      </c>
      <c r="E147" s="4">
        <v>88889993.736310676</v>
      </c>
      <c r="F147" s="4">
        <f t="shared" si="38"/>
        <v>-6066891.2400000002</v>
      </c>
      <c r="G147" s="4">
        <v>22670109.971099999</v>
      </c>
      <c r="H147" s="4">
        <v>2119483.2116</v>
      </c>
      <c r="I147" s="4">
        <v>3410387.6075893203</v>
      </c>
      <c r="J147" s="4">
        <f t="shared" si="35"/>
        <v>1705193.8037946601</v>
      </c>
      <c r="K147" s="4">
        <f t="shared" si="37"/>
        <v>1705193.8037946601</v>
      </c>
      <c r="L147" s="4">
        <v>59839361.711199999</v>
      </c>
      <c r="M147" s="5">
        <f t="shared" si="39"/>
        <v>169157251.19400537</v>
      </c>
      <c r="N147" s="8"/>
      <c r="O147" s="165"/>
      <c r="P147" s="9">
        <v>4</v>
      </c>
      <c r="Q147" s="165"/>
      <c r="R147" s="4" t="s">
        <v>583</v>
      </c>
      <c r="S147" s="4">
        <v>101254483.17194174</v>
      </c>
      <c r="T147" s="4">
        <f t="shared" si="42"/>
        <v>-3018317.48</v>
      </c>
      <c r="U147" s="4">
        <v>25823494.547499999</v>
      </c>
      <c r="V147" s="4">
        <v>2414300.7348000002</v>
      </c>
      <c r="W147" s="4">
        <v>3884768.3535582521</v>
      </c>
      <c r="X147" s="4"/>
      <c r="Y147" s="4">
        <f t="shared" si="28"/>
        <v>3884768.3535582521</v>
      </c>
      <c r="Z147" s="4">
        <v>66739834.609700002</v>
      </c>
      <c r="AA147" s="141">
        <f t="shared" si="29"/>
        <v>197098563.9375</v>
      </c>
    </row>
    <row r="148" spans="1:27" ht="24.9" customHeight="1" x14ac:dyDescent="0.25">
      <c r="A148" s="173"/>
      <c r="B148" s="165"/>
      <c r="C148" s="1">
        <v>18</v>
      </c>
      <c r="D148" s="4" t="s">
        <v>205</v>
      </c>
      <c r="E148" s="4">
        <v>83298956.736601949</v>
      </c>
      <c r="F148" s="4">
        <f t="shared" si="38"/>
        <v>-6066891.2400000002</v>
      </c>
      <c r="G148" s="4">
        <v>21244196.6787</v>
      </c>
      <c r="H148" s="4">
        <v>1986171.1417</v>
      </c>
      <c r="I148" s="4">
        <v>3195879.7367980583</v>
      </c>
      <c r="J148" s="4">
        <f t="shared" si="35"/>
        <v>1597939.8683990291</v>
      </c>
      <c r="K148" s="4">
        <f t="shared" si="37"/>
        <v>1597939.8683990291</v>
      </c>
      <c r="L148" s="4">
        <v>60635927.193000004</v>
      </c>
      <c r="M148" s="5">
        <f t="shared" si="39"/>
        <v>162696300.37840098</v>
      </c>
      <c r="N148" s="8"/>
      <c r="O148" s="165"/>
      <c r="P148" s="9">
        <v>5</v>
      </c>
      <c r="Q148" s="165"/>
      <c r="R148" s="4" t="s">
        <v>584</v>
      </c>
      <c r="S148" s="4">
        <v>72300058.403398052</v>
      </c>
      <c r="T148" s="4">
        <f t="shared" si="42"/>
        <v>-3018317.48</v>
      </c>
      <c r="U148" s="4">
        <v>18439086.403700002</v>
      </c>
      <c r="V148" s="4">
        <v>1723914.6224</v>
      </c>
      <c r="W148" s="4">
        <v>2773891.7829019413</v>
      </c>
      <c r="X148" s="4"/>
      <c r="Y148" s="4">
        <f t="shared" si="28"/>
        <v>2773891.7829019413</v>
      </c>
      <c r="Z148" s="4">
        <v>51056527.579000004</v>
      </c>
      <c r="AA148" s="141">
        <f t="shared" si="29"/>
        <v>143275161.3114</v>
      </c>
    </row>
    <row r="149" spans="1:27" ht="24.9" customHeight="1" x14ac:dyDescent="0.25">
      <c r="A149" s="173"/>
      <c r="B149" s="165"/>
      <c r="C149" s="1">
        <v>19</v>
      </c>
      <c r="D149" s="4" t="s">
        <v>206</v>
      </c>
      <c r="E149" s="4">
        <v>97558411.385922343</v>
      </c>
      <c r="F149" s="4">
        <f t="shared" si="38"/>
        <v>-6066891.2400000002</v>
      </c>
      <c r="G149" s="4">
        <v>24880864.783199999</v>
      </c>
      <c r="H149" s="4">
        <v>2326172.0065000001</v>
      </c>
      <c r="I149" s="4">
        <v>3742963.4452776699</v>
      </c>
      <c r="J149" s="4">
        <f t="shared" si="35"/>
        <v>1871481.722638835</v>
      </c>
      <c r="K149" s="4">
        <f t="shared" si="37"/>
        <v>1871481.722638835</v>
      </c>
      <c r="L149" s="4">
        <v>71199521.124699995</v>
      </c>
      <c r="M149" s="5">
        <f t="shared" si="39"/>
        <v>191769559.78296119</v>
      </c>
      <c r="N149" s="8"/>
      <c r="O149" s="165"/>
      <c r="P149" s="9">
        <v>6</v>
      </c>
      <c r="Q149" s="165"/>
      <c r="R149" s="4" t="s">
        <v>585</v>
      </c>
      <c r="S149" s="4">
        <v>67986225.57446602</v>
      </c>
      <c r="T149" s="4">
        <f t="shared" si="42"/>
        <v>-3018317.48</v>
      </c>
      <c r="U149" s="4">
        <v>17338905.601399999</v>
      </c>
      <c r="V149" s="4">
        <v>1621056.068</v>
      </c>
      <c r="W149" s="4">
        <v>2608385.6172339804</v>
      </c>
      <c r="X149" s="4"/>
      <c r="Y149" s="4">
        <f t="shared" si="28"/>
        <v>2608385.6172339804</v>
      </c>
      <c r="Z149" s="4">
        <v>52722841.676100001</v>
      </c>
      <c r="AA149" s="141">
        <f t="shared" si="29"/>
        <v>139259097.05720001</v>
      </c>
    </row>
    <row r="150" spans="1:27" ht="24.9" customHeight="1" x14ac:dyDescent="0.25">
      <c r="A150" s="173"/>
      <c r="B150" s="165"/>
      <c r="C150" s="1">
        <v>20</v>
      </c>
      <c r="D150" s="4" t="s">
        <v>207</v>
      </c>
      <c r="E150" s="4">
        <v>67615564.303786397</v>
      </c>
      <c r="F150" s="4">
        <f t="shared" si="38"/>
        <v>-6066891.2400000002</v>
      </c>
      <c r="G150" s="4">
        <v>17244373.793900002</v>
      </c>
      <c r="H150" s="4">
        <v>1612218.0615999999</v>
      </c>
      <c r="I150" s="4">
        <v>2594164.6847135918</v>
      </c>
      <c r="J150" s="4">
        <f t="shared" si="35"/>
        <v>1297082.3423567959</v>
      </c>
      <c r="K150" s="4">
        <f t="shared" si="37"/>
        <v>1297082.3423567959</v>
      </c>
      <c r="L150" s="4">
        <v>48564686.161499999</v>
      </c>
      <c r="M150" s="5">
        <f t="shared" si="39"/>
        <v>130267033.42314321</v>
      </c>
      <c r="N150" s="8"/>
      <c r="O150" s="165"/>
      <c r="P150" s="9">
        <v>7</v>
      </c>
      <c r="Q150" s="165"/>
      <c r="R150" s="4" t="s">
        <v>586</v>
      </c>
      <c r="S150" s="4">
        <v>77680369.062718451</v>
      </c>
      <c r="T150" s="4">
        <f t="shared" si="42"/>
        <v>-3018317.48</v>
      </c>
      <c r="U150" s="4">
        <v>19811256.984300002</v>
      </c>
      <c r="V150" s="4">
        <v>1852202.1566999999</v>
      </c>
      <c r="W150" s="4">
        <v>2980314.846081553</v>
      </c>
      <c r="X150" s="4"/>
      <c r="Y150" s="4">
        <f t="shared" si="28"/>
        <v>2980314.846081553</v>
      </c>
      <c r="Z150" s="4">
        <v>54845649.546400003</v>
      </c>
      <c r="AA150" s="141">
        <f t="shared" si="29"/>
        <v>154151475.1162</v>
      </c>
    </row>
    <row r="151" spans="1:27" ht="24.9" customHeight="1" x14ac:dyDescent="0.25">
      <c r="A151" s="173"/>
      <c r="B151" s="165"/>
      <c r="C151" s="1">
        <v>21</v>
      </c>
      <c r="D151" s="4" t="s">
        <v>208</v>
      </c>
      <c r="E151" s="4">
        <v>92452339.037087366</v>
      </c>
      <c r="F151" s="4">
        <f t="shared" si="38"/>
        <v>-6066891.2400000002</v>
      </c>
      <c r="G151" s="4">
        <v>23578634.725400001</v>
      </c>
      <c r="H151" s="4">
        <v>2204423.3802999998</v>
      </c>
      <c r="I151" s="4">
        <v>3547061.9143126211</v>
      </c>
      <c r="J151" s="4">
        <f t="shared" si="35"/>
        <v>1773530.9571563106</v>
      </c>
      <c r="K151" s="4">
        <f t="shared" si="37"/>
        <v>1773530.9571563106</v>
      </c>
      <c r="L151" s="4">
        <v>65641081.974299997</v>
      </c>
      <c r="M151" s="5">
        <f t="shared" si="39"/>
        <v>179583118.83424369</v>
      </c>
      <c r="N151" s="8"/>
      <c r="O151" s="165"/>
      <c r="P151" s="9">
        <v>8</v>
      </c>
      <c r="Q151" s="165"/>
      <c r="R151" s="4" t="s">
        <v>587</v>
      </c>
      <c r="S151" s="4">
        <v>121551045.48611651</v>
      </c>
      <c r="T151" s="4">
        <f t="shared" si="42"/>
        <v>-3018317.48</v>
      </c>
      <c r="U151" s="4">
        <v>30999839.829599999</v>
      </c>
      <c r="V151" s="4">
        <v>2898249.7291000001</v>
      </c>
      <c r="W151" s="4">
        <v>4663474.0513834944</v>
      </c>
      <c r="X151" s="4"/>
      <c r="Y151" s="4">
        <f t="shared" si="28"/>
        <v>4663474.0513834944</v>
      </c>
      <c r="Z151" s="4">
        <v>82300258.586099997</v>
      </c>
      <c r="AA151" s="141">
        <f t="shared" si="29"/>
        <v>239394550.20230001</v>
      </c>
    </row>
    <row r="152" spans="1:27" ht="24.9" customHeight="1" x14ac:dyDescent="0.25">
      <c r="A152" s="173"/>
      <c r="B152" s="165"/>
      <c r="C152" s="1">
        <v>22</v>
      </c>
      <c r="D152" s="4" t="s">
        <v>209</v>
      </c>
      <c r="E152" s="4">
        <v>90022518.820388362</v>
      </c>
      <c r="F152" s="4">
        <f t="shared" si="38"/>
        <v>-6066891.2400000002</v>
      </c>
      <c r="G152" s="4">
        <v>22958944.1483</v>
      </c>
      <c r="H152" s="4">
        <v>2146487.0150000001</v>
      </c>
      <c r="I152" s="4">
        <v>3453838.4995116508</v>
      </c>
      <c r="J152" s="4">
        <f t="shared" si="35"/>
        <v>1726919.2497558254</v>
      </c>
      <c r="K152" s="4">
        <f t="shared" si="37"/>
        <v>1726919.2497558254</v>
      </c>
      <c r="L152" s="4">
        <v>62088904.379699998</v>
      </c>
      <c r="M152" s="5">
        <f t="shared" si="39"/>
        <v>172876882.37314418</v>
      </c>
      <c r="N152" s="8"/>
      <c r="O152" s="165"/>
      <c r="P152" s="9">
        <v>9</v>
      </c>
      <c r="Q152" s="165"/>
      <c r="R152" s="4" t="s">
        <v>72</v>
      </c>
      <c r="S152" s="4">
        <v>112646768.79456311</v>
      </c>
      <c r="T152" s="4">
        <f t="shared" si="42"/>
        <v>-3018317.48</v>
      </c>
      <c r="U152" s="4">
        <v>28728932.573100001</v>
      </c>
      <c r="V152" s="4">
        <v>2685937.1373000001</v>
      </c>
      <c r="W152" s="4">
        <v>4321849.1551368926</v>
      </c>
      <c r="X152" s="4"/>
      <c r="Y152" s="4">
        <f t="shared" si="28"/>
        <v>4321849.1551368926</v>
      </c>
      <c r="Z152" s="4">
        <v>64796319.204000004</v>
      </c>
      <c r="AA152" s="141">
        <f t="shared" si="29"/>
        <v>210161489.38410002</v>
      </c>
    </row>
    <row r="153" spans="1:27" ht="24.9" customHeight="1" x14ac:dyDescent="0.25">
      <c r="A153" s="173"/>
      <c r="B153" s="166"/>
      <c r="C153" s="1">
        <v>23</v>
      </c>
      <c r="D153" s="4" t="s">
        <v>210</v>
      </c>
      <c r="E153" s="4">
        <v>95349776.34679611</v>
      </c>
      <c r="F153" s="4">
        <f t="shared" si="38"/>
        <v>-6066891.2400000002</v>
      </c>
      <c r="G153" s="4">
        <v>24317584.293299999</v>
      </c>
      <c r="H153" s="4">
        <v>2273509.5561000002</v>
      </c>
      <c r="I153" s="4">
        <v>3658226.105903883</v>
      </c>
      <c r="J153" s="4">
        <f>I153/2</f>
        <v>1829113.0529519415</v>
      </c>
      <c r="K153" s="4">
        <f t="shared" si="37"/>
        <v>1829113.0529519415</v>
      </c>
      <c r="L153" s="4">
        <v>67279936.865099996</v>
      </c>
      <c r="M153" s="5">
        <f t="shared" si="39"/>
        <v>184983028.87424806</v>
      </c>
      <c r="N153" s="8"/>
      <c r="O153" s="165"/>
      <c r="P153" s="9">
        <v>10</v>
      </c>
      <c r="Q153" s="165"/>
      <c r="R153" s="132" t="s">
        <v>846</v>
      </c>
      <c r="S153" s="4">
        <v>86173063.074854359</v>
      </c>
      <c r="T153" s="4">
        <f t="shared" si="42"/>
        <v>-3018317.48</v>
      </c>
      <c r="U153" s="4">
        <v>21977196.018800002</v>
      </c>
      <c r="V153" s="4">
        <v>2054701.0164999999</v>
      </c>
      <c r="W153" s="4">
        <v>3306148.8033456304</v>
      </c>
      <c r="X153" s="4"/>
      <c r="Y153" s="4">
        <f t="shared" si="28"/>
        <v>3306148.8033456304</v>
      </c>
      <c r="Z153" s="4">
        <v>59738606.756300002</v>
      </c>
      <c r="AA153" s="141">
        <f t="shared" si="29"/>
        <v>170231398.18979999</v>
      </c>
    </row>
    <row r="154" spans="1:27" ht="24.9" customHeight="1" x14ac:dyDescent="0.25">
      <c r="A154" s="1"/>
      <c r="B154" s="172" t="s">
        <v>826</v>
      </c>
      <c r="C154" s="170"/>
      <c r="D154" s="11"/>
      <c r="E154" s="11">
        <f>SUM(E131:E153)</f>
        <v>2039891987.1076698</v>
      </c>
      <c r="F154" s="11">
        <f t="shared" ref="F154:L154" si="43">SUM(F131:F153)</f>
        <v>-139538498.51999995</v>
      </c>
      <c r="G154" s="11">
        <f t="shared" si="43"/>
        <v>520245009.96309996</v>
      </c>
      <c r="H154" s="11">
        <f t="shared" si="43"/>
        <v>48638959.668700002</v>
      </c>
      <c r="I154" s="11">
        <f t="shared" si="43"/>
        <v>78263278.702130064</v>
      </c>
      <c r="J154" s="11">
        <f t="shared" si="43"/>
        <v>39131639.351065032</v>
      </c>
      <c r="K154" s="11">
        <f t="shared" si="43"/>
        <v>39131639.351065032</v>
      </c>
      <c r="L154" s="11">
        <f t="shared" si="43"/>
        <v>1414054397.2567997</v>
      </c>
      <c r="M154" s="6">
        <f t="shared" si="39"/>
        <v>3922423494.8273349</v>
      </c>
      <c r="N154" s="8"/>
      <c r="O154" s="165"/>
      <c r="P154" s="9">
        <v>11</v>
      </c>
      <c r="Q154" s="165"/>
      <c r="R154" s="4" t="s">
        <v>201</v>
      </c>
      <c r="S154" s="4">
        <v>82484274.022233009</v>
      </c>
      <c r="T154" s="4">
        <f t="shared" si="42"/>
        <v>-3018317.48</v>
      </c>
      <c r="U154" s="4">
        <v>21036423.610600002</v>
      </c>
      <c r="V154" s="4">
        <v>1966745.9369999999</v>
      </c>
      <c r="W154" s="4">
        <v>3164623.3070669901</v>
      </c>
      <c r="X154" s="4"/>
      <c r="Y154" s="4">
        <f t="shared" si="28"/>
        <v>3164623.3070669901</v>
      </c>
      <c r="Z154" s="4">
        <v>59706923.0568</v>
      </c>
      <c r="AA154" s="141">
        <f t="shared" si="29"/>
        <v>165340672.45370001</v>
      </c>
    </row>
    <row r="155" spans="1:27" ht="24.9" customHeight="1" x14ac:dyDescent="0.25">
      <c r="A155" s="173">
        <v>8</v>
      </c>
      <c r="B155" s="164" t="s">
        <v>928</v>
      </c>
      <c r="C155" s="1">
        <v>1</v>
      </c>
      <c r="D155" s="4" t="s">
        <v>211</v>
      </c>
      <c r="E155" s="4">
        <v>80074716.839514554</v>
      </c>
      <c r="F155" s="4">
        <v>0</v>
      </c>
      <c r="G155" s="4">
        <v>20421900.827799998</v>
      </c>
      <c r="H155" s="4">
        <v>1909292.7211</v>
      </c>
      <c r="I155" s="4">
        <v>3072177.3115854361</v>
      </c>
      <c r="J155" s="4">
        <v>0</v>
      </c>
      <c r="K155" s="4">
        <f t="shared" si="37"/>
        <v>3072177.3115854361</v>
      </c>
      <c r="L155" s="4">
        <v>51013710.043700002</v>
      </c>
      <c r="M155" s="5">
        <f t="shared" si="39"/>
        <v>156491797.7437</v>
      </c>
      <c r="N155" s="8"/>
      <c r="O155" s="165"/>
      <c r="P155" s="9">
        <v>12</v>
      </c>
      <c r="Q155" s="165"/>
      <c r="R155" s="4" t="s">
        <v>588</v>
      </c>
      <c r="S155" s="4">
        <v>87633620.767669901</v>
      </c>
      <c r="T155" s="4">
        <f t="shared" si="42"/>
        <v>-3018317.48</v>
      </c>
      <c r="U155" s="4">
        <v>22349690.1785</v>
      </c>
      <c r="V155" s="4">
        <v>2089526.3931</v>
      </c>
      <c r="W155" s="4">
        <v>3362185.1202300964</v>
      </c>
      <c r="X155" s="4"/>
      <c r="Y155" s="4">
        <f t="shared" si="28"/>
        <v>3362185.1202300964</v>
      </c>
      <c r="Z155" s="4">
        <v>56004651.701099999</v>
      </c>
      <c r="AA155" s="141">
        <f t="shared" si="29"/>
        <v>168421356.68059999</v>
      </c>
    </row>
    <row r="156" spans="1:27" ht="24.9" customHeight="1" x14ac:dyDescent="0.25">
      <c r="A156" s="173"/>
      <c r="B156" s="165"/>
      <c r="C156" s="1">
        <v>2</v>
      </c>
      <c r="D156" s="4" t="s">
        <v>212</v>
      </c>
      <c r="E156" s="4">
        <v>77429325.905631065</v>
      </c>
      <c r="F156" s="4">
        <v>0</v>
      </c>
      <c r="G156" s="4">
        <v>19747232.050499998</v>
      </c>
      <c r="H156" s="4">
        <v>1846216.3112999999</v>
      </c>
      <c r="I156" s="4">
        <v>2970683.2279689317</v>
      </c>
      <c r="J156" s="4">
        <v>0</v>
      </c>
      <c r="K156" s="4">
        <f t="shared" si="37"/>
        <v>2970683.2279689317</v>
      </c>
      <c r="L156" s="4">
        <v>55724144.294299997</v>
      </c>
      <c r="M156" s="5">
        <f t="shared" si="39"/>
        <v>157717601.7897</v>
      </c>
      <c r="N156" s="8"/>
      <c r="O156" s="166"/>
      <c r="P156" s="9">
        <v>13</v>
      </c>
      <c r="Q156" s="166"/>
      <c r="R156" s="4" t="s">
        <v>589</v>
      </c>
      <c r="S156" s="4">
        <v>70349222.613300979</v>
      </c>
      <c r="T156" s="4">
        <f t="shared" si="42"/>
        <v>-3018317.48</v>
      </c>
      <c r="U156" s="4">
        <v>17941553.891400002</v>
      </c>
      <c r="V156" s="4">
        <v>1677399.1089000001</v>
      </c>
      <c r="W156" s="4">
        <v>2699045.2683990295</v>
      </c>
      <c r="X156" s="4"/>
      <c r="Y156" s="4">
        <f t="shared" si="28"/>
        <v>2699045.2683990295</v>
      </c>
      <c r="Z156" s="4">
        <v>50266423.086900003</v>
      </c>
      <c r="AA156" s="141">
        <f t="shared" si="29"/>
        <v>139915326.48890001</v>
      </c>
    </row>
    <row r="157" spans="1:27" ht="24.9" customHeight="1" x14ac:dyDescent="0.25">
      <c r="A157" s="173"/>
      <c r="B157" s="165"/>
      <c r="C157" s="1">
        <v>3</v>
      </c>
      <c r="D157" s="4" t="s">
        <v>213</v>
      </c>
      <c r="E157" s="4">
        <v>108629989.91116506</v>
      </c>
      <c r="F157" s="4">
        <v>0</v>
      </c>
      <c r="G157" s="4">
        <v>27704511.092199996</v>
      </c>
      <c r="H157" s="4">
        <v>2590161.5044</v>
      </c>
      <c r="I157" s="4">
        <v>4167739.8752349513</v>
      </c>
      <c r="J157" s="4">
        <v>0</v>
      </c>
      <c r="K157" s="4">
        <f t="shared" si="37"/>
        <v>4167739.8752349513</v>
      </c>
      <c r="L157" s="4">
        <v>72112071.953199998</v>
      </c>
      <c r="M157" s="5">
        <f t="shared" si="39"/>
        <v>215204474.3362</v>
      </c>
      <c r="N157" s="8"/>
      <c r="O157" s="1"/>
      <c r="P157" s="170" t="s">
        <v>947</v>
      </c>
      <c r="Q157" s="171"/>
      <c r="R157" s="11"/>
      <c r="S157" s="11">
        <f t="shared" ref="S157:V157" si="44">SUM(S144:S156)</f>
        <v>1124050423.1518447</v>
      </c>
      <c r="T157" s="11">
        <f t="shared" ref="T157" si="45">SUM(T136:T156)</f>
        <v>-39238127.239999995</v>
      </c>
      <c r="U157" s="11">
        <f t="shared" si="44"/>
        <v>286672837.23289996</v>
      </c>
      <c r="V157" s="11">
        <f t="shared" si="44"/>
        <v>26801734.377799999</v>
      </c>
      <c r="W157" s="11">
        <f>SUM(W144:W156)</f>
        <v>43125749.842655331</v>
      </c>
      <c r="X157" s="11">
        <f t="shared" ref="X157:Z157" si="46">SUM(X144:X156)</f>
        <v>0</v>
      </c>
      <c r="Y157" s="11">
        <f t="shared" si="28"/>
        <v>43125749.842655331</v>
      </c>
      <c r="Z157" s="11">
        <f t="shared" si="46"/>
        <v>767233204.24800003</v>
      </c>
      <c r="AA157" s="6">
        <f t="shared" si="29"/>
        <v>2208645821.6132002</v>
      </c>
    </row>
    <row r="158" spans="1:27" ht="24.9" customHeight="1" x14ac:dyDescent="0.25">
      <c r="A158" s="173"/>
      <c r="B158" s="165"/>
      <c r="C158" s="1">
        <v>4</v>
      </c>
      <c r="D158" s="4" t="s">
        <v>214</v>
      </c>
      <c r="E158" s="4">
        <v>62574158.828737862</v>
      </c>
      <c r="F158" s="4">
        <v>0</v>
      </c>
      <c r="G158" s="4">
        <v>15958636.0891</v>
      </c>
      <c r="H158" s="4">
        <v>1492011.3451</v>
      </c>
      <c r="I158" s="4">
        <v>2400744.1879621358</v>
      </c>
      <c r="J158" s="4">
        <v>0</v>
      </c>
      <c r="K158" s="4">
        <f t="shared" si="37"/>
        <v>2400744.1879621358</v>
      </c>
      <c r="L158" s="4">
        <v>48379365.737899996</v>
      </c>
      <c r="M158" s="5">
        <f t="shared" si="39"/>
        <v>130804916.18879998</v>
      </c>
      <c r="N158" s="8"/>
      <c r="O158" s="164">
        <v>26</v>
      </c>
      <c r="P158" s="9">
        <v>1</v>
      </c>
      <c r="Q158" s="164" t="s">
        <v>59</v>
      </c>
      <c r="R158" s="4" t="s">
        <v>590</v>
      </c>
      <c r="S158" s="4">
        <v>77354198.452524275</v>
      </c>
      <c r="T158" s="4">
        <v>0</v>
      </c>
      <c r="U158" s="4">
        <v>19728071.877799999</v>
      </c>
      <c r="V158" s="4">
        <v>1844424.9805999999</v>
      </c>
      <c r="W158" s="4">
        <v>2967800.859275728</v>
      </c>
      <c r="X158" s="4">
        <f t="shared" ref="X158:X182" si="47">W158/2</f>
        <v>1483900.429637864</v>
      </c>
      <c r="Y158" s="4">
        <f t="shared" si="28"/>
        <v>1483900.429637864</v>
      </c>
      <c r="Z158" s="4">
        <v>56259952.325099997</v>
      </c>
      <c r="AA158" s="141">
        <f t="shared" si="29"/>
        <v>156670548.06566215</v>
      </c>
    </row>
    <row r="159" spans="1:27" ht="24.9" customHeight="1" x14ac:dyDescent="0.25">
      <c r="A159" s="173"/>
      <c r="B159" s="165"/>
      <c r="C159" s="1">
        <v>5</v>
      </c>
      <c r="D159" s="4" t="s">
        <v>215</v>
      </c>
      <c r="E159" s="4">
        <v>86607719.557864085</v>
      </c>
      <c r="F159" s="4">
        <v>0</v>
      </c>
      <c r="G159" s="4">
        <v>22088048.8816</v>
      </c>
      <c r="H159" s="4">
        <v>2065064.9177999999</v>
      </c>
      <c r="I159" s="4">
        <v>3322825.000635922</v>
      </c>
      <c r="J159" s="4">
        <v>0</v>
      </c>
      <c r="K159" s="4">
        <f t="shared" si="37"/>
        <v>3322825.000635922</v>
      </c>
      <c r="L159" s="4">
        <v>60443276.031000003</v>
      </c>
      <c r="M159" s="5">
        <f t="shared" si="39"/>
        <v>174526934.38890001</v>
      </c>
      <c r="N159" s="8"/>
      <c r="O159" s="165"/>
      <c r="P159" s="9">
        <v>2</v>
      </c>
      <c r="Q159" s="165"/>
      <c r="R159" s="4" t="s">
        <v>591</v>
      </c>
      <c r="S159" s="4">
        <v>66413853.648058243</v>
      </c>
      <c r="T159" s="4">
        <v>0</v>
      </c>
      <c r="U159" s="4">
        <v>16937894.835200001</v>
      </c>
      <c r="V159" s="4">
        <v>1583564.6051</v>
      </c>
      <c r="W159" s="4">
        <v>2548059.3927417472</v>
      </c>
      <c r="X159" s="4">
        <f t="shared" si="47"/>
        <v>1274029.6963708736</v>
      </c>
      <c r="Y159" s="4">
        <f t="shared" si="28"/>
        <v>1274029.6963708736</v>
      </c>
      <c r="Z159" s="4">
        <v>46879837.759099998</v>
      </c>
      <c r="AA159" s="141">
        <f t="shared" si="29"/>
        <v>133089180.54382911</v>
      </c>
    </row>
    <row r="160" spans="1:27" ht="24.9" customHeight="1" x14ac:dyDescent="0.25">
      <c r="A160" s="173"/>
      <c r="B160" s="165"/>
      <c r="C160" s="1">
        <v>6</v>
      </c>
      <c r="D160" s="4" t="s">
        <v>216</v>
      </c>
      <c r="E160" s="4">
        <v>62391804.975631066</v>
      </c>
      <c r="F160" s="4">
        <v>0</v>
      </c>
      <c r="G160" s="4">
        <v>15912129.370699998</v>
      </c>
      <c r="H160" s="4">
        <v>1487663.3199</v>
      </c>
      <c r="I160" s="4">
        <v>2393747.9299689322</v>
      </c>
      <c r="J160" s="4">
        <v>0</v>
      </c>
      <c r="K160" s="4">
        <f t="shared" si="37"/>
        <v>2393747.9299689322</v>
      </c>
      <c r="L160" s="4">
        <v>46779898.034400001</v>
      </c>
      <c r="M160" s="5">
        <f t="shared" si="39"/>
        <v>128965243.63060001</v>
      </c>
      <c r="N160" s="8"/>
      <c r="O160" s="165"/>
      <c r="P160" s="9">
        <v>3</v>
      </c>
      <c r="Q160" s="165"/>
      <c r="R160" s="4" t="s">
        <v>592</v>
      </c>
      <c r="S160" s="4">
        <v>76057650.243398055</v>
      </c>
      <c r="T160" s="4">
        <v>0</v>
      </c>
      <c r="U160" s="4">
        <v>19397405.969900001</v>
      </c>
      <c r="V160" s="4">
        <v>1813510.2280999999</v>
      </c>
      <c r="W160" s="4">
        <v>2918056.9932019413</v>
      </c>
      <c r="X160" s="4">
        <f t="shared" si="47"/>
        <v>1459028.4966009706</v>
      </c>
      <c r="Y160" s="4">
        <f t="shared" si="28"/>
        <v>1459028.4966009706</v>
      </c>
      <c r="Z160" s="4">
        <v>63127735.890900001</v>
      </c>
      <c r="AA160" s="141">
        <f t="shared" si="29"/>
        <v>161855330.82889903</v>
      </c>
    </row>
    <row r="161" spans="1:27" ht="24.9" customHeight="1" x14ac:dyDescent="0.25">
      <c r="A161" s="173"/>
      <c r="B161" s="165"/>
      <c r="C161" s="1">
        <v>7</v>
      </c>
      <c r="D161" s="4" t="s">
        <v>217</v>
      </c>
      <c r="E161" s="4">
        <v>104588907.35631068</v>
      </c>
      <c r="F161" s="4">
        <v>0</v>
      </c>
      <c r="G161" s="4">
        <v>26673891.310800001</v>
      </c>
      <c r="H161" s="4">
        <v>2493806.3774000001</v>
      </c>
      <c r="I161" s="4">
        <v>4012698.1512893206</v>
      </c>
      <c r="J161" s="4">
        <v>0</v>
      </c>
      <c r="K161" s="4">
        <f t="shared" si="37"/>
        <v>4012698.1512893206</v>
      </c>
      <c r="L161" s="4">
        <v>67339264.301899999</v>
      </c>
      <c r="M161" s="5">
        <f t="shared" si="39"/>
        <v>205108567.49770001</v>
      </c>
      <c r="N161" s="8"/>
      <c r="O161" s="165"/>
      <c r="P161" s="9">
        <v>4</v>
      </c>
      <c r="Q161" s="165"/>
      <c r="R161" s="4" t="s">
        <v>593</v>
      </c>
      <c r="S161" s="4">
        <v>123810681.95825243</v>
      </c>
      <c r="T161" s="4">
        <v>0</v>
      </c>
      <c r="U161" s="4">
        <v>31576127.4989</v>
      </c>
      <c r="V161" s="4">
        <v>2952128.2519999999</v>
      </c>
      <c r="W161" s="4">
        <v>4750168.1313475724</v>
      </c>
      <c r="X161" s="4">
        <f t="shared" si="47"/>
        <v>2375084.0656737862</v>
      </c>
      <c r="Y161" s="4">
        <f t="shared" si="28"/>
        <v>2375084.0656737862</v>
      </c>
      <c r="Z161" s="4">
        <v>61112901.098700002</v>
      </c>
      <c r="AA161" s="141">
        <f t="shared" si="29"/>
        <v>221826922.87352622</v>
      </c>
    </row>
    <row r="162" spans="1:27" ht="24.9" customHeight="1" x14ac:dyDescent="0.25">
      <c r="A162" s="173"/>
      <c r="B162" s="165"/>
      <c r="C162" s="1">
        <v>8</v>
      </c>
      <c r="D162" s="4" t="s">
        <v>218</v>
      </c>
      <c r="E162" s="4">
        <v>69213334.088446602</v>
      </c>
      <c r="F162" s="4">
        <v>0</v>
      </c>
      <c r="G162" s="4">
        <v>17651861.917199999</v>
      </c>
      <c r="H162" s="4">
        <v>1650315.1081999999</v>
      </c>
      <c r="I162" s="4">
        <v>2655465.3333533979</v>
      </c>
      <c r="J162" s="4">
        <v>0</v>
      </c>
      <c r="K162" s="4">
        <f t="shared" si="37"/>
        <v>2655465.3333533979</v>
      </c>
      <c r="L162" s="4">
        <v>51725537.160400003</v>
      </c>
      <c r="M162" s="5">
        <f t="shared" si="39"/>
        <v>142896513.6076</v>
      </c>
      <c r="N162" s="8"/>
      <c r="O162" s="165"/>
      <c r="P162" s="9">
        <v>5</v>
      </c>
      <c r="Q162" s="165"/>
      <c r="R162" s="4" t="s">
        <v>594</v>
      </c>
      <c r="S162" s="4">
        <v>74318067.85291262</v>
      </c>
      <c r="T162" s="4">
        <v>0</v>
      </c>
      <c r="U162" s="4">
        <v>18953750.588299997</v>
      </c>
      <c r="V162" s="4">
        <v>1772031.8173</v>
      </c>
      <c r="W162" s="4">
        <v>2851315.5076873787</v>
      </c>
      <c r="X162" s="4">
        <f t="shared" si="47"/>
        <v>1425657.7538436893</v>
      </c>
      <c r="Y162" s="4">
        <f t="shared" si="28"/>
        <v>1425657.7538436893</v>
      </c>
      <c r="Z162" s="4">
        <v>58055610.466200002</v>
      </c>
      <c r="AA162" s="141">
        <f t="shared" si="29"/>
        <v>154525118.47855633</v>
      </c>
    </row>
    <row r="163" spans="1:27" ht="24.9" customHeight="1" x14ac:dyDescent="0.25">
      <c r="A163" s="173"/>
      <c r="B163" s="165"/>
      <c r="C163" s="1">
        <v>9</v>
      </c>
      <c r="D163" s="4" t="s">
        <v>219</v>
      </c>
      <c r="E163" s="4">
        <v>82201329.468932033</v>
      </c>
      <c r="F163" s="4">
        <v>0</v>
      </c>
      <c r="G163" s="4">
        <v>20964262.685800001</v>
      </c>
      <c r="H163" s="4">
        <v>1959999.4383</v>
      </c>
      <c r="I163" s="4">
        <v>3153767.7477679607</v>
      </c>
      <c r="J163" s="4">
        <v>0</v>
      </c>
      <c r="K163" s="4">
        <f t="shared" si="37"/>
        <v>3153767.7477679607</v>
      </c>
      <c r="L163" s="4">
        <v>57549001.138999999</v>
      </c>
      <c r="M163" s="5">
        <f t="shared" si="39"/>
        <v>165828360.47979999</v>
      </c>
      <c r="N163" s="8"/>
      <c r="O163" s="165"/>
      <c r="P163" s="9">
        <v>6</v>
      </c>
      <c r="Q163" s="165"/>
      <c r="R163" s="4" t="s">
        <v>595</v>
      </c>
      <c r="S163" s="4">
        <v>78272676.53650485</v>
      </c>
      <c r="T163" s="4">
        <v>0</v>
      </c>
      <c r="U163" s="4">
        <v>19962316.456999999</v>
      </c>
      <c r="V163" s="4">
        <v>1866325.0708000001</v>
      </c>
      <c r="W163" s="4">
        <v>3003039.5418951456</v>
      </c>
      <c r="X163" s="4">
        <f t="shared" si="47"/>
        <v>1501519.7709475728</v>
      </c>
      <c r="Y163" s="4">
        <f t="shared" si="28"/>
        <v>1501519.7709475728</v>
      </c>
      <c r="Z163" s="4">
        <v>59666136.402099997</v>
      </c>
      <c r="AA163" s="141">
        <f t="shared" si="29"/>
        <v>161268974.23735243</v>
      </c>
    </row>
    <row r="164" spans="1:27" ht="24.9" customHeight="1" x14ac:dyDescent="0.25">
      <c r="A164" s="173"/>
      <c r="B164" s="165"/>
      <c r="C164" s="1">
        <v>10</v>
      </c>
      <c r="D164" s="4" t="s">
        <v>220</v>
      </c>
      <c r="E164" s="4">
        <v>70065294.073980585</v>
      </c>
      <c r="F164" s="4">
        <v>0</v>
      </c>
      <c r="G164" s="4">
        <v>17869142.015300002</v>
      </c>
      <c r="H164" s="4">
        <v>1670629.1481000001</v>
      </c>
      <c r="I164" s="4">
        <v>2688151.9571194174</v>
      </c>
      <c r="J164" s="4">
        <v>0</v>
      </c>
      <c r="K164" s="4">
        <f t="shared" si="37"/>
        <v>2688151.9571194174</v>
      </c>
      <c r="L164" s="4">
        <v>50450609.940300003</v>
      </c>
      <c r="M164" s="5">
        <f t="shared" si="39"/>
        <v>142743827.13480002</v>
      </c>
      <c r="N164" s="8"/>
      <c r="O164" s="165"/>
      <c r="P164" s="9">
        <v>7</v>
      </c>
      <c r="Q164" s="165"/>
      <c r="R164" s="4" t="s">
        <v>596</v>
      </c>
      <c r="S164" s="4">
        <v>74138914.891456321</v>
      </c>
      <c r="T164" s="4">
        <v>0</v>
      </c>
      <c r="U164" s="4">
        <v>18908060.210999999</v>
      </c>
      <c r="V164" s="4">
        <v>1767760.1137999999</v>
      </c>
      <c r="W164" s="4">
        <v>2844442.0564436889</v>
      </c>
      <c r="X164" s="4">
        <f t="shared" si="47"/>
        <v>1422221.0282218445</v>
      </c>
      <c r="Y164" s="4">
        <f t="shared" si="28"/>
        <v>1422221.0282218445</v>
      </c>
      <c r="Z164" s="4">
        <v>55583909.1514</v>
      </c>
      <c r="AA164" s="141">
        <f t="shared" si="29"/>
        <v>151820865.39587817</v>
      </c>
    </row>
    <row r="165" spans="1:27" ht="24.9" customHeight="1" x14ac:dyDescent="0.25">
      <c r="A165" s="173"/>
      <c r="B165" s="165"/>
      <c r="C165" s="1">
        <v>11</v>
      </c>
      <c r="D165" s="4" t="s">
        <v>221</v>
      </c>
      <c r="E165" s="4">
        <v>100949905.41116506</v>
      </c>
      <c r="F165" s="4">
        <v>0</v>
      </c>
      <c r="G165" s="4">
        <v>25745816.385600001</v>
      </c>
      <c r="H165" s="4">
        <v>2407038.4161999999</v>
      </c>
      <c r="I165" s="4">
        <v>3873082.8064349513</v>
      </c>
      <c r="J165" s="4">
        <v>0</v>
      </c>
      <c r="K165" s="4">
        <f t="shared" si="37"/>
        <v>3873082.8064349513</v>
      </c>
      <c r="L165" s="4">
        <v>72898076.201800004</v>
      </c>
      <c r="M165" s="5">
        <f t="shared" si="39"/>
        <v>205873919.22119999</v>
      </c>
      <c r="N165" s="8"/>
      <c r="O165" s="165"/>
      <c r="P165" s="9">
        <v>8</v>
      </c>
      <c r="Q165" s="165"/>
      <c r="R165" s="4" t="s">
        <v>597</v>
      </c>
      <c r="S165" s="4">
        <v>66247817.718834959</v>
      </c>
      <c r="T165" s="4">
        <v>0</v>
      </c>
      <c r="U165" s="4">
        <v>16895549.767900001</v>
      </c>
      <c r="V165" s="4">
        <v>1579605.6627</v>
      </c>
      <c r="W165" s="4">
        <v>2541689.1944650486</v>
      </c>
      <c r="X165" s="4">
        <f t="shared" si="47"/>
        <v>1270844.5972325243</v>
      </c>
      <c r="Y165" s="4">
        <f t="shared" si="28"/>
        <v>1270844.5972325243</v>
      </c>
      <c r="Z165" s="4">
        <v>51049785.370099999</v>
      </c>
      <c r="AA165" s="141">
        <f t="shared" si="29"/>
        <v>137043603.11676747</v>
      </c>
    </row>
    <row r="166" spans="1:27" ht="24.9" customHeight="1" x14ac:dyDescent="0.25">
      <c r="A166" s="173"/>
      <c r="B166" s="165"/>
      <c r="C166" s="1">
        <v>12</v>
      </c>
      <c r="D166" s="4" t="s">
        <v>222</v>
      </c>
      <c r="E166" s="4">
        <v>71494335.155631065</v>
      </c>
      <c r="F166" s="4">
        <v>0</v>
      </c>
      <c r="G166" s="4">
        <v>18233598.318099998</v>
      </c>
      <c r="H166" s="4">
        <v>1704703.0460999999</v>
      </c>
      <c r="I166" s="4">
        <v>2742979.0955689317</v>
      </c>
      <c r="J166" s="4">
        <v>0</v>
      </c>
      <c r="K166" s="4">
        <f t="shared" si="37"/>
        <v>2742979.0955689317</v>
      </c>
      <c r="L166" s="4">
        <v>53515355.560900003</v>
      </c>
      <c r="M166" s="5">
        <f t="shared" si="39"/>
        <v>147690971.17629999</v>
      </c>
      <c r="N166" s="8"/>
      <c r="O166" s="165"/>
      <c r="P166" s="9">
        <v>9</v>
      </c>
      <c r="Q166" s="165"/>
      <c r="R166" s="4" t="s">
        <v>598</v>
      </c>
      <c r="S166" s="4">
        <v>71485208.994951457</v>
      </c>
      <c r="T166" s="4">
        <v>0</v>
      </c>
      <c r="U166" s="4">
        <v>18231270.822500002</v>
      </c>
      <c r="V166" s="4">
        <v>1704485.4428999999</v>
      </c>
      <c r="W166" s="4">
        <v>2742628.9578485433</v>
      </c>
      <c r="X166" s="4">
        <f t="shared" si="47"/>
        <v>1371314.4789242717</v>
      </c>
      <c r="Y166" s="4">
        <f t="shared" si="28"/>
        <v>1371314.4789242717</v>
      </c>
      <c r="Z166" s="4">
        <v>54926627.697800003</v>
      </c>
      <c r="AA166" s="141">
        <f t="shared" si="29"/>
        <v>147718907.43707573</v>
      </c>
    </row>
    <row r="167" spans="1:27" ht="24.9" customHeight="1" x14ac:dyDescent="0.25">
      <c r="A167" s="173"/>
      <c r="B167" s="165"/>
      <c r="C167" s="1">
        <v>13</v>
      </c>
      <c r="D167" s="4" t="s">
        <v>223</v>
      </c>
      <c r="E167" s="4">
        <v>82487810.399805814</v>
      </c>
      <c r="F167" s="4">
        <v>0</v>
      </c>
      <c r="G167" s="4">
        <v>21037325.512499999</v>
      </c>
      <c r="H167" s="4">
        <v>1966830.2579999999</v>
      </c>
      <c r="I167" s="4">
        <v>3164758.9850941743</v>
      </c>
      <c r="J167" s="4">
        <v>0</v>
      </c>
      <c r="K167" s="4">
        <f t="shared" si="37"/>
        <v>3164758.9850941743</v>
      </c>
      <c r="L167" s="4">
        <v>64808420.081299998</v>
      </c>
      <c r="M167" s="5">
        <f t="shared" si="39"/>
        <v>173465145.2367</v>
      </c>
      <c r="N167" s="8"/>
      <c r="O167" s="165"/>
      <c r="P167" s="9">
        <v>10</v>
      </c>
      <c r="Q167" s="165"/>
      <c r="R167" s="4" t="s">
        <v>599</v>
      </c>
      <c r="S167" s="4">
        <v>78725295.816601947</v>
      </c>
      <c r="T167" s="4">
        <v>0</v>
      </c>
      <c r="U167" s="4">
        <v>20077750.471799999</v>
      </c>
      <c r="V167" s="4">
        <v>1877117.2749999999</v>
      </c>
      <c r="W167" s="4">
        <v>3020404.906898058</v>
      </c>
      <c r="X167" s="4">
        <f t="shared" si="47"/>
        <v>1510202.453449029</v>
      </c>
      <c r="Y167" s="4">
        <f t="shared" si="28"/>
        <v>1510202.453449029</v>
      </c>
      <c r="Z167" s="4">
        <v>58625295.809199996</v>
      </c>
      <c r="AA167" s="141">
        <f t="shared" si="29"/>
        <v>160815661.82605097</v>
      </c>
    </row>
    <row r="168" spans="1:27" ht="24.9" customHeight="1" x14ac:dyDescent="0.25">
      <c r="A168" s="173"/>
      <c r="B168" s="165"/>
      <c r="C168" s="1">
        <v>14</v>
      </c>
      <c r="D168" s="4" t="s">
        <v>224</v>
      </c>
      <c r="E168" s="4">
        <v>72914926.527087376</v>
      </c>
      <c r="F168" s="4">
        <v>0</v>
      </c>
      <c r="G168" s="4">
        <v>18595899.644400001</v>
      </c>
      <c r="H168" s="4">
        <v>1738575.4702000001</v>
      </c>
      <c r="I168" s="4">
        <v>2797482.0492126211</v>
      </c>
      <c r="J168" s="4">
        <v>0</v>
      </c>
      <c r="K168" s="4">
        <f t="shared" si="37"/>
        <v>2797482.0492126211</v>
      </c>
      <c r="L168" s="4">
        <v>49750710.8046</v>
      </c>
      <c r="M168" s="5">
        <f t="shared" si="39"/>
        <v>145797594.4955</v>
      </c>
      <c r="N168" s="8"/>
      <c r="O168" s="165"/>
      <c r="P168" s="9">
        <v>11</v>
      </c>
      <c r="Q168" s="165"/>
      <c r="R168" s="4" t="s">
        <v>600</v>
      </c>
      <c r="S168" s="4">
        <v>76898452.188155338</v>
      </c>
      <c r="T168" s="4">
        <v>0</v>
      </c>
      <c r="U168" s="4">
        <v>19611840.370700002</v>
      </c>
      <c r="V168" s="4">
        <v>1833558.2169000001</v>
      </c>
      <c r="W168" s="4">
        <v>2950315.5232446599</v>
      </c>
      <c r="X168" s="4">
        <f t="shared" si="47"/>
        <v>1475157.7616223299</v>
      </c>
      <c r="Y168" s="4">
        <f t="shared" si="28"/>
        <v>1475157.7616223299</v>
      </c>
      <c r="Z168" s="4">
        <v>53429541.831299998</v>
      </c>
      <c r="AA168" s="141">
        <f t="shared" si="29"/>
        <v>153248550.36867768</v>
      </c>
    </row>
    <row r="169" spans="1:27" ht="24.9" customHeight="1" x14ac:dyDescent="0.25">
      <c r="A169" s="173"/>
      <c r="B169" s="165"/>
      <c r="C169" s="1">
        <v>15</v>
      </c>
      <c r="D169" s="4" t="s">
        <v>225</v>
      </c>
      <c r="E169" s="4">
        <v>67102115.788252421</v>
      </c>
      <c r="F169" s="4">
        <v>0</v>
      </c>
      <c r="G169" s="4">
        <v>17113426.160499997</v>
      </c>
      <c r="H169" s="4">
        <v>1599975.4517000001</v>
      </c>
      <c r="I169" s="4">
        <v>2574465.5220475728</v>
      </c>
      <c r="J169" s="4">
        <v>0</v>
      </c>
      <c r="K169" s="4">
        <f t="shared" si="37"/>
        <v>2574465.5220475728</v>
      </c>
      <c r="L169" s="4">
        <v>46120380.084399998</v>
      </c>
      <c r="M169" s="5">
        <f t="shared" si="39"/>
        <v>134510363.00690001</v>
      </c>
      <c r="N169" s="8"/>
      <c r="O169" s="165"/>
      <c r="P169" s="9">
        <v>12</v>
      </c>
      <c r="Q169" s="165"/>
      <c r="R169" s="4" t="s">
        <v>601</v>
      </c>
      <c r="S169" s="4">
        <v>89480640.514368936</v>
      </c>
      <c r="T169" s="4">
        <v>0</v>
      </c>
      <c r="U169" s="4">
        <v>22820745.907200001</v>
      </c>
      <c r="V169" s="4">
        <v>2133566.5284000002</v>
      </c>
      <c r="W169" s="4">
        <v>3433048.5884310678</v>
      </c>
      <c r="X169" s="4">
        <f t="shared" si="47"/>
        <v>1716524.2942155339</v>
      </c>
      <c r="Y169" s="4">
        <f t="shared" si="28"/>
        <v>1716524.2942155339</v>
      </c>
      <c r="Z169" s="4">
        <v>65828429.591200002</v>
      </c>
      <c r="AA169" s="141">
        <f t="shared" si="29"/>
        <v>181979906.83538446</v>
      </c>
    </row>
    <row r="170" spans="1:27" ht="24.9" customHeight="1" x14ac:dyDescent="0.25">
      <c r="A170" s="173"/>
      <c r="B170" s="165"/>
      <c r="C170" s="1">
        <v>16</v>
      </c>
      <c r="D170" s="4" t="s">
        <v>226</v>
      </c>
      <c r="E170" s="4">
        <v>98323381.386019424</v>
      </c>
      <c r="F170" s="4">
        <v>0</v>
      </c>
      <c r="G170" s="4">
        <v>25075959.3411</v>
      </c>
      <c r="H170" s="4">
        <v>2344411.8668999998</v>
      </c>
      <c r="I170" s="4">
        <v>3772312.5777805825</v>
      </c>
      <c r="J170" s="4">
        <v>0</v>
      </c>
      <c r="K170" s="4">
        <f t="shared" si="37"/>
        <v>3772312.5777805825</v>
      </c>
      <c r="L170" s="4">
        <v>58019410.890000001</v>
      </c>
      <c r="M170" s="5">
        <f t="shared" si="39"/>
        <v>187535476.0618</v>
      </c>
      <c r="N170" s="8"/>
      <c r="O170" s="165"/>
      <c r="P170" s="9">
        <v>13</v>
      </c>
      <c r="Q170" s="165"/>
      <c r="R170" s="4" t="s">
        <v>602</v>
      </c>
      <c r="S170" s="4">
        <v>91661378.896116495</v>
      </c>
      <c r="T170" s="4">
        <v>0</v>
      </c>
      <c r="U170" s="4">
        <v>23376911.757399999</v>
      </c>
      <c r="V170" s="4">
        <v>2185563.8139</v>
      </c>
      <c r="W170" s="4">
        <v>3516715.6339834952</v>
      </c>
      <c r="X170" s="4">
        <f t="shared" si="47"/>
        <v>1758357.8169917476</v>
      </c>
      <c r="Y170" s="4">
        <f t="shared" ref="Y170:Y233" si="48">W170-X170</f>
        <v>1758357.8169917476</v>
      </c>
      <c r="Z170" s="4">
        <v>62316633.182300001</v>
      </c>
      <c r="AA170" s="141">
        <f t="shared" ref="AA170:AA233" si="49">S170+T170+U170+V170+Y170+Z170</f>
        <v>181298845.46670824</v>
      </c>
    </row>
    <row r="171" spans="1:27" ht="24.9" customHeight="1" x14ac:dyDescent="0.25">
      <c r="A171" s="173"/>
      <c r="B171" s="165"/>
      <c r="C171" s="1">
        <v>17</v>
      </c>
      <c r="D171" s="4" t="s">
        <v>227</v>
      </c>
      <c r="E171" s="4">
        <v>101332239.51349515</v>
      </c>
      <c r="F171" s="4">
        <v>0</v>
      </c>
      <c r="G171" s="4">
        <v>25843325.180300001</v>
      </c>
      <c r="H171" s="4">
        <v>2416154.7483000001</v>
      </c>
      <c r="I171" s="4">
        <v>3887751.5833048541</v>
      </c>
      <c r="J171" s="4">
        <v>0</v>
      </c>
      <c r="K171" s="4">
        <f t="shared" si="37"/>
        <v>3887751.5833048541</v>
      </c>
      <c r="L171" s="4">
        <v>63896426.533299997</v>
      </c>
      <c r="M171" s="5">
        <f t="shared" si="39"/>
        <v>197375897.5587</v>
      </c>
      <c r="N171" s="8"/>
      <c r="O171" s="165"/>
      <c r="P171" s="9">
        <v>14</v>
      </c>
      <c r="Q171" s="165"/>
      <c r="R171" s="4" t="s">
        <v>603</v>
      </c>
      <c r="S171" s="4">
        <v>101493473.28475729</v>
      </c>
      <c r="T171" s="4">
        <v>0</v>
      </c>
      <c r="U171" s="4">
        <v>25884445.526500002</v>
      </c>
      <c r="V171" s="4">
        <v>2419999.1886</v>
      </c>
      <c r="W171" s="4">
        <v>3893937.5400427184</v>
      </c>
      <c r="X171" s="4">
        <f t="shared" si="47"/>
        <v>1946968.7700213592</v>
      </c>
      <c r="Y171" s="4">
        <f t="shared" si="48"/>
        <v>1946968.7700213592</v>
      </c>
      <c r="Z171" s="4">
        <v>64525421.915700004</v>
      </c>
      <c r="AA171" s="141">
        <f t="shared" si="49"/>
        <v>196270308.68557864</v>
      </c>
    </row>
    <row r="172" spans="1:27" ht="24.9" customHeight="1" x14ac:dyDescent="0.25">
      <c r="A172" s="173"/>
      <c r="B172" s="165"/>
      <c r="C172" s="1">
        <v>18</v>
      </c>
      <c r="D172" s="4" t="s">
        <v>228</v>
      </c>
      <c r="E172" s="4">
        <v>56421840.569611654</v>
      </c>
      <c r="F172" s="4">
        <v>0</v>
      </c>
      <c r="G172" s="4">
        <v>14389576.112300001</v>
      </c>
      <c r="H172" s="4">
        <v>1345316.1468</v>
      </c>
      <c r="I172" s="4">
        <v>2164701.9848883492</v>
      </c>
      <c r="J172" s="4">
        <v>0</v>
      </c>
      <c r="K172" s="4">
        <f t="shared" si="37"/>
        <v>2164701.9848883492</v>
      </c>
      <c r="L172" s="4">
        <v>45586478.6844</v>
      </c>
      <c r="M172" s="5">
        <f t="shared" si="39"/>
        <v>119907913.498</v>
      </c>
      <c r="N172" s="8"/>
      <c r="O172" s="165"/>
      <c r="P172" s="9">
        <v>15</v>
      </c>
      <c r="Q172" s="165"/>
      <c r="R172" s="4" t="s">
        <v>604</v>
      </c>
      <c r="S172" s="4">
        <v>119755988.09699029</v>
      </c>
      <c r="T172" s="4">
        <v>0</v>
      </c>
      <c r="U172" s="4">
        <v>30542036.350200001</v>
      </c>
      <c r="V172" s="4">
        <v>2855448.5786000001</v>
      </c>
      <c r="W172" s="4">
        <v>4594604.1908097081</v>
      </c>
      <c r="X172" s="4">
        <f t="shared" si="47"/>
        <v>2297302.095404854</v>
      </c>
      <c r="Y172" s="4">
        <f t="shared" si="48"/>
        <v>2297302.095404854</v>
      </c>
      <c r="Z172" s="4">
        <v>66462724.831299998</v>
      </c>
      <c r="AA172" s="141">
        <f t="shared" si="49"/>
        <v>221913499.95249513</v>
      </c>
    </row>
    <row r="173" spans="1:27" ht="24.9" customHeight="1" x14ac:dyDescent="0.25">
      <c r="A173" s="173"/>
      <c r="B173" s="165"/>
      <c r="C173" s="1">
        <v>19</v>
      </c>
      <c r="D173" s="4" t="s">
        <v>229</v>
      </c>
      <c r="E173" s="4">
        <v>76011193.82825242</v>
      </c>
      <c r="F173" s="4">
        <v>0</v>
      </c>
      <c r="G173" s="4">
        <v>19385557.931699999</v>
      </c>
      <c r="H173" s="4">
        <v>1812402.5264000001</v>
      </c>
      <c r="I173" s="4">
        <v>2916274.6286475724</v>
      </c>
      <c r="J173" s="4">
        <v>0</v>
      </c>
      <c r="K173" s="4">
        <f t="shared" si="37"/>
        <v>2916274.6286475724</v>
      </c>
      <c r="L173" s="4">
        <v>51428455.883400001</v>
      </c>
      <c r="M173" s="5">
        <f t="shared" si="39"/>
        <v>151553884.79839998</v>
      </c>
      <c r="N173" s="8"/>
      <c r="O173" s="165"/>
      <c r="P173" s="9">
        <v>16</v>
      </c>
      <c r="Q173" s="165"/>
      <c r="R173" s="4" t="s">
        <v>605</v>
      </c>
      <c r="S173" s="4">
        <v>75845324.081067964</v>
      </c>
      <c r="T173" s="4">
        <v>0</v>
      </c>
      <c r="U173" s="4">
        <v>19343255.246600002</v>
      </c>
      <c r="V173" s="4">
        <v>1808447.5464000001</v>
      </c>
      <c r="W173" s="4">
        <v>2909910.8062320389</v>
      </c>
      <c r="X173" s="4">
        <f t="shared" si="47"/>
        <v>1454955.4031160194</v>
      </c>
      <c r="Y173" s="4">
        <f t="shared" si="48"/>
        <v>1454955.4031160194</v>
      </c>
      <c r="Z173" s="4">
        <v>64773797.270199999</v>
      </c>
      <c r="AA173" s="141">
        <f t="shared" si="49"/>
        <v>163225779.54738396</v>
      </c>
    </row>
    <row r="174" spans="1:27" ht="24.9" customHeight="1" x14ac:dyDescent="0.25">
      <c r="A174" s="173"/>
      <c r="B174" s="165"/>
      <c r="C174" s="1">
        <v>20</v>
      </c>
      <c r="D174" s="4" t="s">
        <v>230</v>
      </c>
      <c r="E174" s="4">
        <v>89951010.867766991</v>
      </c>
      <c r="F174" s="4">
        <v>0</v>
      </c>
      <c r="G174" s="4">
        <v>22940707.077100001</v>
      </c>
      <c r="H174" s="4">
        <v>2144781.9871999999</v>
      </c>
      <c r="I174" s="4">
        <v>3451094.9979330101</v>
      </c>
      <c r="J174" s="4">
        <v>0</v>
      </c>
      <c r="K174" s="4">
        <f t="shared" si="37"/>
        <v>3451094.9979330101</v>
      </c>
      <c r="L174" s="4">
        <v>55990038.870999999</v>
      </c>
      <c r="M174" s="5">
        <f t="shared" si="39"/>
        <v>174477633.801</v>
      </c>
      <c r="N174" s="8"/>
      <c r="O174" s="165"/>
      <c r="P174" s="9">
        <v>17</v>
      </c>
      <c r="Q174" s="165"/>
      <c r="R174" s="4" t="s">
        <v>606</v>
      </c>
      <c r="S174" s="4">
        <v>102944925.64524272</v>
      </c>
      <c r="T174" s="4">
        <v>0</v>
      </c>
      <c r="U174" s="4">
        <v>26254617.502599999</v>
      </c>
      <c r="V174" s="4">
        <v>2454607.4586999998</v>
      </c>
      <c r="W174" s="4">
        <v>3949624.5182572808</v>
      </c>
      <c r="X174" s="4">
        <f t="shared" si="47"/>
        <v>1974812.2591286404</v>
      </c>
      <c r="Y174" s="4">
        <f t="shared" si="48"/>
        <v>1974812.2591286404</v>
      </c>
      <c r="Z174" s="4">
        <v>70179657.663599998</v>
      </c>
      <c r="AA174" s="141">
        <f t="shared" si="49"/>
        <v>203808620.52927136</v>
      </c>
    </row>
    <row r="175" spans="1:27" ht="24.9" customHeight="1" x14ac:dyDescent="0.25">
      <c r="A175" s="173"/>
      <c r="B175" s="165"/>
      <c r="C175" s="1">
        <v>21</v>
      </c>
      <c r="D175" s="4" t="s">
        <v>231</v>
      </c>
      <c r="E175" s="4">
        <v>130990166.20825243</v>
      </c>
      <c r="F175" s="4">
        <v>0</v>
      </c>
      <c r="G175" s="4">
        <v>33407151.336899996</v>
      </c>
      <c r="H175" s="4">
        <v>3123315.0830999999</v>
      </c>
      <c r="I175" s="4">
        <v>5025618.9788475726</v>
      </c>
      <c r="J175" s="4">
        <v>0</v>
      </c>
      <c r="K175" s="4">
        <f t="shared" si="37"/>
        <v>5025618.9788475726</v>
      </c>
      <c r="L175" s="4">
        <v>103361642.70100001</v>
      </c>
      <c r="M175" s="5">
        <f t="shared" si="39"/>
        <v>275907894.30809999</v>
      </c>
      <c r="N175" s="8"/>
      <c r="O175" s="165"/>
      <c r="P175" s="9">
        <v>18</v>
      </c>
      <c r="Q175" s="165"/>
      <c r="R175" s="4" t="s">
        <v>607</v>
      </c>
      <c r="S175" s="4">
        <v>69537085.423300967</v>
      </c>
      <c r="T175" s="4">
        <v>0</v>
      </c>
      <c r="U175" s="4">
        <v>17734430.022500001</v>
      </c>
      <c r="V175" s="4">
        <v>1658034.5992000001</v>
      </c>
      <c r="W175" s="4">
        <v>2667886.501399029</v>
      </c>
      <c r="X175" s="4">
        <f t="shared" si="47"/>
        <v>1333943.2506995145</v>
      </c>
      <c r="Y175" s="4">
        <f t="shared" si="48"/>
        <v>1333943.2506995145</v>
      </c>
      <c r="Z175" s="4">
        <v>52624900.112400003</v>
      </c>
      <c r="AA175" s="141">
        <f t="shared" si="49"/>
        <v>142888393.40810049</v>
      </c>
    </row>
    <row r="176" spans="1:27" ht="24.9" customHeight="1" x14ac:dyDescent="0.25">
      <c r="A176" s="173"/>
      <c r="B176" s="165"/>
      <c r="C176" s="1">
        <v>22</v>
      </c>
      <c r="D176" s="4" t="s">
        <v>232</v>
      </c>
      <c r="E176" s="4">
        <v>81798000.826796129</v>
      </c>
      <c r="F176" s="4">
        <v>0</v>
      </c>
      <c r="G176" s="4">
        <v>20861399.536899999</v>
      </c>
      <c r="H176" s="4">
        <v>1950382.5146000001</v>
      </c>
      <c r="I176" s="4">
        <v>3138293.4863038831</v>
      </c>
      <c r="J176" s="4">
        <v>0</v>
      </c>
      <c r="K176" s="4">
        <f t="shared" si="37"/>
        <v>3138293.4863038831</v>
      </c>
      <c r="L176" s="4">
        <v>54640561.769500002</v>
      </c>
      <c r="M176" s="5">
        <f t="shared" si="39"/>
        <v>162388638.13410002</v>
      </c>
      <c r="N176" s="8"/>
      <c r="O176" s="165"/>
      <c r="P176" s="9">
        <v>19</v>
      </c>
      <c r="Q176" s="165"/>
      <c r="R176" s="4" t="s">
        <v>608</v>
      </c>
      <c r="S176" s="4">
        <v>80029176.313883498</v>
      </c>
      <c r="T176" s="4">
        <v>0</v>
      </c>
      <c r="U176" s="4">
        <v>20410286.3739</v>
      </c>
      <c r="V176" s="4">
        <v>1908206.8578999999</v>
      </c>
      <c r="W176" s="4">
        <v>3070430.086316505</v>
      </c>
      <c r="X176" s="4">
        <f t="shared" si="47"/>
        <v>1535215.0431582525</v>
      </c>
      <c r="Y176" s="4">
        <f t="shared" si="48"/>
        <v>1535215.0431582525</v>
      </c>
      <c r="Z176" s="4">
        <v>59388438.0942</v>
      </c>
      <c r="AA176" s="141">
        <f t="shared" si="49"/>
        <v>163271322.68304175</v>
      </c>
    </row>
    <row r="177" spans="1:27" ht="24.9" customHeight="1" x14ac:dyDescent="0.25">
      <c r="A177" s="173"/>
      <c r="B177" s="165"/>
      <c r="C177" s="1">
        <v>23</v>
      </c>
      <c r="D177" s="4" t="s">
        <v>233</v>
      </c>
      <c r="E177" s="4">
        <v>76171875.263689309</v>
      </c>
      <c r="F177" s="4">
        <v>0</v>
      </c>
      <c r="G177" s="4">
        <v>19426537.412799999</v>
      </c>
      <c r="H177" s="4">
        <v>1816233.7967999999</v>
      </c>
      <c r="I177" s="4">
        <v>2922439.394210679</v>
      </c>
      <c r="J177" s="4">
        <v>0</v>
      </c>
      <c r="K177" s="4">
        <f t="shared" si="37"/>
        <v>2922439.394210679</v>
      </c>
      <c r="L177" s="4">
        <v>53060601.284900002</v>
      </c>
      <c r="M177" s="5">
        <f t="shared" si="39"/>
        <v>153397687.15239999</v>
      </c>
      <c r="N177" s="8"/>
      <c r="O177" s="165"/>
      <c r="P177" s="9">
        <v>20</v>
      </c>
      <c r="Q177" s="165"/>
      <c r="R177" s="4" t="s">
        <v>609</v>
      </c>
      <c r="S177" s="4">
        <v>92304692.135728151</v>
      </c>
      <c r="T177" s="4">
        <v>0</v>
      </c>
      <c r="U177" s="4">
        <v>23540979.5143</v>
      </c>
      <c r="V177" s="4">
        <v>2200902.9038999998</v>
      </c>
      <c r="W177" s="4">
        <v>3541397.2365718447</v>
      </c>
      <c r="X177" s="4">
        <f t="shared" si="47"/>
        <v>1770698.6182859223</v>
      </c>
      <c r="Y177" s="4">
        <f t="shared" si="48"/>
        <v>1770698.6182859223</v>
      </c>
      <c r="Z177" s="4">
        <v>62350926.127700001</v>
      </c>
      <c r="AA177" s="141">
        <f t="shared" si="49"/>
        <v>182168199.29991406</v>
      </c>
    </row>
    <row r="178" spans="1:27" ht="24.9" customHeight="1" x14ac:dyDescent="0.25">
      <c r="A178" s="173"/>
      <c r="B178" s="165"/>
      <c r="C178" s="1">
        <v>24</v>
      </c>
      <c r="D178" s="4" t="s">
        <v>234</v>
      </c>
      <c r="E178" s="4">
        <v>74350972.385339797</v>
      </c>
      <c r="F178" s="4">
        <v>0</v>
      </c>
      <c r="G178" s="4">
        <v>18962142.4142</v>
      </c>
      <c r="H178" s="4">
        <v>1772816.3892999999</v>
      </c>
      <c r="I178" s="4">
        <v>2852577.9356601941</v>
      </c>
      <c r="J178" s="4">
        <v>0</v>
      </c>
      <c r="K178" s="4">
        <f t="shared" si="37"/>
        <v>2852577.9356601941</v>
      </c>
      <c r="L178" s="4">
        <v>52215329.8807</v>
      </c>
      <c r="M178" s="5">
        <f t="shared" si="39"/>
        <v>150153839.0052</v>
      </c>
      <c r="N178" s="8"/>
      <c r="O178" s="165"/>
      <c r="P178" s="9">
        <v>21</v>
      </c>
      <c r="Q178" s="165"/>
      <c r="R178" s="4" t="s">
        <v>610</v>
      </c>
      <c r="S178" s="4">
        <v>86833839.389514565</v>
      </c>
      <c r="T178" s="4">
        <v>0</v>
      </c>
      <c r="U178" s="4">
        <v>22145717.480999999</v>
      </c>
      <c r="V178" s="4">
        <v>2070456.4941</v>
      </c>
      <c r="W178" s="4">
        <v>3331500.4008854367</v>
      </c>
      <c r="X178" s="4">
        <f t="shared" si="47"/>
        <v>1665750.2004427183</v>
      </c>
      <c r="Y178" s="4">
        <f t="shared" si="48"/>
        <v>1665750.2004427183</v>
      </c>
      <c r="Z178" s="4">
        <v>61620834.289999999</v>
      </c>
      <c r="AA178" s="141">
        <f t="shared" si="49"/>
        <v>174336597.8550573</v>
      </c>
    </row>
    <row r="179" spans="1:27" ht="24.9" customHeight="1" x14ac:dyDescent="0.25">
      <c r="A179" s="173"/>
      <c r="B179" s="165"/>
      <c r="C179" s="1">
        <v>25</v>
      </c>
      <c r="D179" s="4" t="s">
        <v>235</v>
      </c>
      <c r="E179" s="4">
        <v>85032887.207087383</v>
      </c>
      <c r="F179" s="4">
        <v>0</v>
      </c>
      <c r="G179" s="4">
        <v>21686410.6197</v>
      </c>
      <c r="H179" s="4">
        <v>2027514.7886999999</v>
      </c>
      <c r="I179" s="4">
        <v>3262404.3785126214</v>
      </c>
      <c r="J179" s="4">
        <v>0</v>
      </c>
      <c r="K179" s="4">
        <f t="shared" si="37"/>
        <v>3262404.3785126214</v>
      </c>
      <c r="L179" s="4">
        <v>68022389.714300007</v>
      </c>
      <c r="M179" s="5">
        <f t="shared" si="39"/>
        <v>180031606.70829999</v>
      </c>
      <c r="N179" s="8"/>
      <c r="O179" s="165"/>
      <c r="P179" s="9">
        <v>22</v>
      </c>
      <c r="Q179" s="165"/>
      <c r="R179" s="4" t="s">
        <v>611</v>
      </c>
      <c r="S179" s="4">
        <v>102650902.6846602</v>
      </c>
      <c r="T179" s="4">
        <v>0</v>
      </c>
      <c r="U179" s="4">
        <v>26179631.189999998</v>
      </c>
      <c r="V179" s="4">
        <v>2447596.8076999998</v>
      </c>
      <c r="W179" s="4">
        <v>3938343.9204398063</v>
      </c>
      <c r="X179" s="4">
        <f t="shared" si="47"/>
        <v>1969171.9602199032</v>
      </c>
      <c r="Y179" s="4">
        <f t="shared" si="48"/>
        <v>1969171.9602199032</v>
      </c>
      <c r="Z179" s="4">
        <v>68995184.299400002</v>
      </c>
      <c r="AA179" s="141">
        <f t="shared" si="49"/>
        <v>202242486.94198009</v>
      </c>
    </row>
    <row r="180" spans="1:27" ht="24.9" customHeight="1" x14ac:dyDescent="0.25">
      <c r="A180" s="173"/>
      <c r="B180" s="165"/>
      <c r="C180" s="1">
        <v>26</v>
      </c>
      <c r="D180" s="4" t="s">
        <v>236</v>
      </c>
      <c r="E180" s="4">
        <v>73914755.048252419</v>
      </c>
      <c r="F180" s="4">
        <v>0</v>
      </c>
      <c r="G180" s="4">
        <v>18850891.478399999</v>
      </c>
      <c r="H180" s="4">
        <v>1762415.2712999999</v>
      </c>
      <c r="I180" s="4">
        <v>2835841.8539475729</v>
      </c>
      <c r="J180" s="4">
        <v>0</v>
      </c>
      <c r="K180" s="4">
        <f t="shared" si="37"/>
        <v>2835841.8539475729</v>
      </c>
      <c r="L180" s="4">
        <v>50966370.869099997</v>
      </c>
      <c r="M180" s="5">
        <f t="shared" si="39"/>
        <v>148330274.521</v>
      </c>
      <c r="N180" s="8"/>
      <c r="O180" s="165"/>
      <c r="P180" s="9">
        <v>23</v>
      </c>
      <c r="Q180" s="165"/>
      <c r="R180" s="4" t="s">
        <v>612</v>
      </c>
      <c r="S180" s="4">
        <v>75071182.763495147</v>
      </c>
      <c r="T180" s="4">
        <v>0</v>
      </c>
      <c r="U180" s="4">
        <v>19145821.676600002</v>
      </c>
      <c r="V180" s="4">
        <v>1789989.0061999999</v>
      </c>
      <c r="W180" s="4">
        <v>2880209.8034048541</v>
      </c>
      <c r="X180" s="4">
        <f t="shared" si="47"/>
        <v>1440104.9017024271</v>
      </c>
      <c r="Y180" s="4">
        <f t="shared" si="48"/>
        <v>1440104.9017024271</v>
      </c>
      <c r="Z180" s="4">
        <v>66656057.523500003</v>
      </c>
      <c r="AA180" s="141">
        <f t="shared" si="49"/>
        <v>164103155.8714976</v>
      </c>
    </row>
    <row r="181" spans="1:27" ht="24.9" customHeight="1" x14ac:dyDescent="0.25">
      <c r="A181" s="173"/>
      <c r="B181" s="166"/>
      <c r="C181" s="1">
        <v>27</v>
      </c>
      <c r="D181" s="4" t="s">
        <v>237</v>
      </c>
      <c r="E181" s="4">
        <v>71687393.731553406</v>
      </c>
      <c r="F181" s="4">
        <v>0</v>
      </c>
      <c r="G181" s="4">
        <v>18282835.121599998</v>
      </c>
      <c r="H181" s="4">
        <v>1709306.3134999999</v>
      </c>
      <c r="I181" s="4">
        <v>2750386.0549466019</v>
      </c>
      <c r="J181" s="4">
        <v>0</v>
      </c>
      <c r="K181" s="4">
        <f t="shared" si="37"/>
        <v>2750386.0549466019</v>
      </c>
      <c r="L181" s="4">
        <v>51279231.870999999</v>
      </c>
      <c r="M181" s="5">
        <f t="shared" si="39"/>
        <v>145709153.09260002</v>
      </c>
      <c r="N181" s="8"/>
      <c r="O181" s="165"/>
      <c r="P181" s="9">
        <v>24</v>
      </c>
      <c r="Q181" s="165"/>
      <c r="R181" s="4" t="s">
        <v>613</v>
      </c>
      <c r="S181" s="4">
        <v>61096026.9176699</v>
      </c>
      <c r="T181" s="4">
        <v>0</v>
      </c>
      <c r="U181" s="4">
        <v>15581659.878899999</v>
      </c>
      <c r="V181" s="4">
        <v>1456766.9308</v>
      </c>
      <c r="W181" s="4">
        <v>2344033.6118300972</v>
      </c>
      <c r="X181" s="4">
        <f t="shared" si="47"/>
        <v>1172016.8059150486</v>
      </c>
      <c r="Y181" s="4">
        <f t="shared" si="48"/>
        <v>1172016.8059150486</v>
      </c>
      <c r="Z181" s="4">
        <v>50126609.339900002</v>
      </c>
      <c r="AA181" s="141">
        <f t="shared" si="49"/>
        <v>129433079.87318495</v>
      </c>
    </row>
    <row r="182" spans="1:27" ht="24.9" customHeight="1" x14ac:dyDescent="0.25">
      <c r="A182" s="1"/>
      <c r="B182" s="172" t="s">
        <v>827</v>
      </c>
      <c r="C182" s="170"/>
      <c r="D182" s="11"/>
      <c r="E182" s="11">
        <f>SUM(E155:E181)</f>
        <v>2214711391.1242714</v>
      </c>
      <c r="F182" s="11">
        <f t="shared" ref="F182:L182" si="50">SUM(F155:F181)</f>
        <v>0</v>
      </c>
      <c r="G182" s="11">
        <f t="shared" si="50"/>
        <v>564830175.82509995</v>
      </c>
      <c r="H182" s="11">
        <f t="shared" si="50"/>
        <v>52807334.2667</v>
      </c>
      <c r="I182" s="11">
        <f t="shared" si="50"/>
        <v>84970467.03622815</v>
      </c>
      <c r="J182" s="11">
        <f t="shared" si="50"/>
        <v>0</v>
      </c>
      <c r="K182" s="11">
        <f t="shared" si="37"/>
        <v>84970467.03622815</v>
      </c>
      <c r="L182" s="11">
        <f t="shared" si="50"/>
        <v>1557076760.3217001</v>
      </c>
      <c r="M182" s="6">
        <f t="shared" si="39"/>
        <v>4474396128.5739994</v>
      </c>
      <c r="N182" s="8"/>
      <c r="O182" s="166"/>
      <c r="P182" s="9">
        <v>25</v>
      </c>
      <c r="Q182" s="166"/>
      <c r="R182" s="4" t="s">
        <v>614</v>
      </c>
      <c r="S182" s="4">
        <v>68103172.777864084</v>
      </c>
      <c r="T182" s="4">
        <v>0</v>
      </c>
      <c r="U182" s="4">
        <v>17368731.297700003</v>
      </c>
      <c r="V182" s="4">
        <v>1623844.5441999999</v>
      </c>
      <c r="W182" s="4">
        <v>2612872.4585359222</v>
      </c>
      <c r="X182" s="4">
        <f t="shared" si="47"/>
        <v>1306436.2292679611</v>
      </c>
      <c r="Y182" s="4">
        <f t="shared" si="48"/>
        <v>1306436.2292679611</v>
      </c>
      <c r="Z182" s="4">
        <v>49907805.438299999</v>
      </c>
      <c r="AA182" s="141">
        <f t="shared" si="49"/>
        <v>138309990.28733206</v>
      </c>
    </row>
    <row r="183" spans="1:27" ht="24.9" customHeight="1" x14ac:dyDescent="0.25">
      <c r="A183" s="173">
        <v>9</v>
      </c>
      <c r="B183" s="164" t="s">
        <v>929</v>
      </c>
      <c r="C183" s="1">
        <v>1</v>
      </c>
      <c r="D183" s="4" t="s">
        <v>238</v>
      </c>
      <c r="E183" s="4">
        <v>75998158.542135924</v>
      </c>
      <c r="F183" s="4">
        <f>-2141737.01</f>
        <v>-2141737.0099999998</v>
      </c>
      <c r="G183" s="4">
        <v>19382233.470100001</v>
      </c>
      <c r="H183" s="126">
        <v>1812091.7145</v>
      </c>
      <c r="I183" s="4">
        <v>2915774.5117640775</v>
      </c>
      <c r="J183" s="4">
        <f t="shared" ref="J183:J226" si="51">I183/2</f>
        <v>1457887.2558820387</v>
      </c>
      <c r="K183" s="4">
        <f t="shared" ref="K183:K200" si="52">I183-J183</f>
        <v>1457887.2558820387</v>
      </c>
      <c r="L183" s="4">
        <v>56852781.529200003</v>
      </c>
      <c r="M183" s="5">
        <f t="shared" si="39"/>
        <v>153361415.50181794</v>
      </c>
      <c r="N183" s="8"/>
      <c r="O183" s="1"/>
      <c r="P183" s="170" t="s">
        <v>948</v>
      </c>
      <c r="Q183" s="171"/>
      <c r="R183" s="11"/>
      <c r="S183" s="11">
        <f>SUM(S158:S182)</f>
        <v>2080530627.226311</v>
      </c>
      <c r="T183" s="4">
        <v>0</v>
      </c>
      <c r="U183" s="11">
        <f t="shared" ref="U183:Z183" si="53">SUM(U158:U182)</f>
        <v>530609308.59639996</v>
      </c>
      <c r="V183" s="11">
        <f t="shared" si="53"/>
        <v>49607942.923799999</v>
      </c>
      <c r="W183" s="11">
        <f t="shared" si="53"/>
        <v>79822436.362189308</v>
      </c>
      <c r="X183" s="11">
        <f t="shared" si="53"/>
        <v>39911218.181094654</v>
      </c>
      <c r="Y183" s="11">
        <f t="shared" si="48"/>
        <v>39911218.181094654</v>
      </c>
      <c r="Z183" s="11">
        <f t="shared" si="53"/>
        <v>1484474753.4815998</v>
      </c>
      <c r="AA183" s="6">
        <f t="shared" si="49"/>
        <v>4185133850.4092054</v>
      </c>
    </row>
    <row r="184" spans="1:27" ht="24.9" customHeight="1" x14ac:dyDescent="0.25">
      <c r="A184" s="173"/>
      <c r="B184" s="165"/>
      <c r="C184" s="1">
        <v>2</v>
      </c>
      <c r="D184" s="4" t="s">
        <v>239</v>
      </c>
      <c r="E184" s="4">
        <v>95528763.32019417</v>
      </c>
      <c r="F184" s="4">
        <f t="shared" ref="F184:F200" si="54">-2141737.01</f>
        <v>-2141737.0099999998</v>
      </c>
      <c r="G184" s="4">
        <v>24363232.3376</v>
      </c>
      <c r="H184" s="126">
        <v>2277777.3017000002</v>
      </c>
      <c r="I184" s="4">
        <v>3665093.1888058251</v>
      </c>
      <c r="J184" s="4">
        <f t="shared" si="51"/>
        <v>1832546.5944029125</v>
      </c>
      <c r="K184" s="4">
        <f t="shared" si="52"/>
        <v>1832546.5944029125</v>
      </c>
      <c r="L184" s="4">
        <v>57638413.028399996</v>
      </c>
      <c r="M184" s="5">
        <f t="shared" si="39"/>
        <v>179498995.57229707</v>
      </c>
      <c r="N184" s="8"/>
      <c r="O184" s="164">
        <v>27</v>
      </c>
      <c r="P184" s="9">
        <v>1</v>
      </c>
      <c r="Q184" s="164" t="s">
        <v>60</v>
      </c>
      <c r="R184" s="4" t="s">
        <v>615</v>
      </c>
      <c r="S184" s="4">
        <v>76460436.576893196</v>
      </c>
      <c r="T184" s="4">
        <f>-5788847.52</f>
        <v>-5788847.5199999996</v>
      </c>
      <c r="U184" s="4">
        <v>19500130.810899999</v>
      </c>
      <c r="V184" s="4">
        <v>1823114.2209999999</v>
      </c>
      <c r="W184" s="4">
        <v>2933510.4482067958</v>
      </c>
      <c r="X184" s="4">
        <v>0</v>
      </c>
      <c r="Y184" s="4">
        <f t="shared" si="48"/>
        <v>2933510.4482067958</v>
      </c>
      <c r="Z184" s="4">
        <v>65693409.928599998</v>
      </c>
      <c r="AA184" s="6">
        <f t="shared" si="49"/>
        <v>160621754.46560001</v>
      </c>
    </row>
    <row r="185" spans="1:27" ht="24.9" customHeight="1" x14ac:dyDescent="0.25">
      <c r="A185" s="173"/>
      <c r="B185" s="165"/>
      <c r="C185" s="1">
        <v>3</v>
      </c>
      <c r="D185" s="4" t="s">
        <v>240</v>
      </c>
      <c r="E185" s="4">
        <v>91449156.809223309</v>
      </c>
      <c r="F185" s="4">
        <f t="shared" si="54"/>
        <v>-2141737.0099999998</v>
      </c>
      <c r="G185" s="4">
        <v>23322787.577</v>
      </c>
      <c r="H185" s="126">
        <v>2180503.6139000002</v>
      </c>
      <c r="I185" s="4">
        <v>3508573.4399766992</v>
      </c>
      <c r="J185" s="4">
        <f t="shared" si="51"/>
        <v>1754286.7199883496</v>
      </c>
      <c r="K185" s="4">
        <f t="shared" si="52"/>
        <v>1754286.7199883496</v>
      </c>
      <c r="L185" s="4">
        <v>72581936.736900002</v>
      </c>
      <c r="M185" s="5">
        <f t="shared" si="39"/>
        <v>189146934.44701165</v>
      </c>
      <c r="N185" s="8"/>
      <c r="O185" s="165"/>
      <c r="P185" s="9">
        <v>2</v>
      </c>
      <c r="Q185" s="165"/>
      <c r="R185" s="4" t="s">
        <v>616</v>
      </c>
      <c r="S185" s="4">
        <v>78933701.482330099</v>
      </c>
      <c r="T185" s="4">
        <f t="shared" ref="T185:T203" si="55">-5788847.52</f>
        <v>-5788847.5199999996</v>
      </c>
      <c r="U185" s="4">
        <v>20130901.328900002</v>
      </c>
      <c r="V185" s="4">
        <v>1882086.4767</v>
      </c>
      <c r="W185" s="4">
        <v>3028400.6786699025</v>
      </c>
      <c r="X185" s="4">
        <v>0</v>
      </c>
      <c r="Y185" s="4">
        <f t="shared" si="48"/>
        <v>3028400.6786699025</v>
      </c>
      <c r="Z185" s="4">
        <v>71775313.4956</v>
      </c>
      <c r="AA185" s="6">
        <f t="shared" si="49"/>
        <v>169961555.94220001</v>
      </c>
    </row>
    <row r="186" spans="1:27" ht="24.9" customHeight="1" x14ac:dyDescent="0.25">
      <c r="A186" s="173"/>
      <c r="B186" s="165"/>
      <c r="C186" s="1">
        <v>4</v>
      </c>
      <c r="D186" s="4" t="s">
        <v>241</v>
      </c>
      <c r="E186" s="4">
        <v>59004597.318640776</v>
      </c>
      <c r="F186" s="4">
        <f t="shared" si="54"/>
        <v>-2141737.0099999998</v>
      </c>
      <c r="G186" s="4">
        <v>15048270.944699999</v>
      </c>
      <c r="H186" s="126">
        <v>1406899.1140000001</v>
      </c>
      <c r="I186" s="4">
        <v>2263793.0212592231</v>
      </c>
      <c r="J186" s="4">
        <f t="shared" si="51"/>
        <v>1131896.5106296116</v>
      </c>
      <c r="K186" s="4">
        <f t="shared" si="52"/>
        <v>1131896.5106296116</v>
      </c>
      <c r="L186" s="4">
        <v>42884991.517300002</v>
      </c>
      <c r="M186" s="5">
        <f t="shared" si="39"/>
        <v>117334918.39527038</v>
      </c>
      <c r="N186" s="8"/>
      <c r="O186" s="165"/>
      <c r="P186" s="9">
        <v>3</v>
      </c>
      <c r="Q186" s="165"/>
      <c r="R186" s="4" t="s">
        <v>617</v>
      </c>
      <c r="S186" s="4">
        <v>121323712.24058253</v>
      </c>
      <c r="T186" s="4">
        <f t="shared" si="55"/>
        <v>-5788847.5199999996</v>
      </c>
      <c r="U186" s="4">
        <v>30941861.766399998</v>
      </c>
      <c r="V186" s="4">
        <v>2892829.2203000002</v>
      </c>
      <c r="W186" s="4">
        <v>4654752.0968174757</v>
      </c>
      <c r="X186" s="4">
        <v>0</v>
      </c>
      <c r="Y186" s="4">
        <f t="shared" si="48"/>
        <v>4654752.0968174757</v>
      </c>
      <c r="Z186" s="4">
        <v>106103918.5913</v>
      </c>
      <c r="AA186" s="6">
        <f t="shared" si="49"/>
        <v>260128226.39539999</v>
      </c>
    </row>
    <row r="187" spans="1:27" ht="24.9" customHeight="1" x14ac:dyDescent="0.25">
      <c r="A187" s="173"/>
      <c r="B187" s="165"/>
      <c r="C187" s="1">
        <v>5</v>
      </c>
      <c r="D187" s="4" t="s">
        <v>242</v>
      </c>
      <c r="E187" s="4">
        <v>70485215.805825248</v>
      </c>
      <c r="F187" s="4">
        <f t="shared" si="54"/>
        <v>-2141737.0099999998</v>
      </c>
      <c r="G187" s="4">
        <v>17976236.992400002</v>
      </c>
      <c r="H187" s="126">
        <v>1680641.7156</v>
      </c>
      <c r="I187" s="4">
        <v>2704262.835474757</v>
      </c>
      <c r="J187" s="4">
        <f t="shared" si="51"/>
        <v>1352131.4177373785</v>
      </c>
      <c r="K187" s="4">
        <f t="shared" si="52"/>
        <v>1352131.4177373785</v>
      </c>
      <c r="L187" s="4">
        <v>52009524.240099996</v>
      </c>
      <c r="M187" s="5">
        <f t="shared" si="39"/>
        <v>141362013.16166264</v>
      </c>
      <c r="N187" s="8"/>
      <c r="O187" s="165"/>
      <c r="P187" s="9">
        <v>4</v>
      </c>
      <c r="Q187" s="165"/>
      <c r="R187" s="4" t="s">
        <v>618</v>
      </c>
      <c r="S187" s="4">
        <v>79771359.28514564</v>
      </c>
      <c r="T187" s="4">
        <f t="shared" si="55"/>
        <v>-5788847.5199999996</v>
      </c>
      <c r="U187" s="4">
        <v>20344533.8618</v>
      </c>
      <c r="V187" s="4">
        <v>1902059.497</v>
      </c>
      <c r="W187" s="4">
        <v>3060538.5793543686</v>
      </c>
      <c r="X187" s="4">
        <v>0</v>
      </c>
      <c r="Y187" s="4">
        <f t="shared" si="48"/>
        <v>3060538.5793543686</v>
      </c>
      <c r="Z187" s="4">
        <v>63270166.036600001</v>
      </c>
      <c r="AA187" s="6">
        <f t="shared" si="49"/>
        <v>162559809.73990002</v>
      </c>
    </row>
    <row r="188" spans="1:27" ht="24.9" customHeight="1" x14ac:dyDescent="0.25">
      <c r="A188" s="173"/>
      <c r="B188" s="165"/>
      <c r="C188" s="1">
        <v>6</v>
      </c>
      <c r="D188" s="4" t="s">
        <v>243</v>
      </c>
      <c r="E188" s="4">
        <v>81088012.624077678</v>
      </c>
      <c r="F188" s="4">
        <f t="shared" si="54"/>
        <v>-2141737.0099999998</v>
      </c>
      <c r="G188" s="4">
        <v>20680327.292999998</v>
      </c>
      <c r="H188" s="126">
        <v>1933453.6340999999</v>
      </c>
      <c r="I188" s="4">
        <v>3111053.8065223303</v>
      </c>
      <c r="J188" s="4">
        <f t="shared" si="51"/>
        <v>1555526.9032611651</v>
      </c>
      <c r="K188" s="4">
        <f t="shared" si="52"/>
        <v>1555526.9032611651</v>
      </c>
      <c r="L188" s="4">
        <v>59882115.956200004</v>
      </c>
      <c r="M188" s="5">
        <f t="shared" si="39"/>
        <v>162997699.40063885</v>
      </c>
      <c r="N188" s="8"/>
      <c r="O188" s="165"/>
      <c r="P188" s="9">
        <v>5</v>
      </c>
      <c r="Q188" s="165"/>
      <c r="R188" s="4" t="s">
        <v>619</v>
      </c>
      <c r="S188" s="4">
        <v>71489390.203689307</v>
      </c>
      <c r="T188" s="4">
        <f t="shared" si="55"/>
        <v>-5788847.5199999996</v>
      </c>
      <c r="U188" s="4">
        <v>18232337.179499999</v>
      </c>
      <c r="V188" s="4">
        <v>1704585.1392000001</v>
      </c>
      <c r="W188" s="4">
        <v>2742789.3757106792</v>
      </c>
      <c r="X188" s="4">
        <v>0</v>
      </c>
      <c r="Y188" s="4">
        <f t="shared" si="48"/>
        <v>2742789.3757106792</v>
      </c>
      <c r="Z188" s="4">
        <v>61657900.603500001</v>
      </c>
      <c r="AA188" s="6">
        <f t="shared" si="49"/>
        <v>150038154.98159999</v>
      </c>
    </row>
    <row r="189" spans="1:27" ht="24.9" customHeight="1" x14ac:dyDescent="0.25">
      <c r="A189" s="173"/>
      <c r="B189" s="165"/>
      <c r="C189" s="1">
        <v>7</v>
      </c>
      <c r="D189" s="4" t="s">
        <v>244</v>
      </c>
      <c r="E189" s="4">
        <v>92963130.66747573</v>
      </c>
      <c r="F189" s="4">
        <f t="shared" si="54"/>
        <v>-2141737.0099999998</v>
      </c>
      <c r="G189" s="4">
        <v>23708904.758699998</v>
      </c>
      <c r="H189" s="126">
        <v>2216602.6395999999</v>
      </c>
      <c r="I189" s="4">
        <v>3566659.1420242717</v>
      </c>
      <c r="J189" s="4">
        <f t="shared" si="51"/>
        <v>1783329.5710121358</v>
      </c>
      <c r="K189" s="4">
        <f t="shared" si="52"/>
        <v>1783329.5710121358</v>
      </c>
      <c r="L189" s="4">
        <v>61989144.1017</v>
      </c>
      <c r="M189" s="5">
        <f t="shared" si="39"/>
        <v>180519374.72848785</v>
      </c>
      <c r="N189" s="8"/>
      <c r="O189" s="165"/>
      <c r="P189" s="9">
        <v>6</v>
      </c>
      <c r="Q189" s="165"/>
      <c r="R189" s="4" t="s">
        <v>620</v>
      </c>
      <c r="S189" s="4">
        <v>54380176.943009712</v>
      </c>
      <c r="T189" s="4">
        <f t="shared" si="55"/>
        <v>-5788847.5199999996</v>
      </c>
      <c r="U189" s="4">
        <v>13868879.271299999</v>
      </c>
      <c r="V189" s="4">
        <v>1296634.9443000001</v>
      </c>
      <c r="W189" s="4">
        <v>2086370.7346902909</v>
      </c>
      <c r="X189" s="4">
        <v>0</v>
      </c>
      <c r="Y189" s="4">
        <f t="shared" si="48"/>
        <v>2086370.7346902909</v>
      </c>
      <c r="Z189" s="4">
        <v>47531443.594099998</v>
      </c>
      <c r="AA189" s="6">
        <f t="shared" si="49"/>
        <v>113374657.96740001</v>
      </c>
    </row>
    <row r="190" spans="1:27" ht="24.9" customHeight="1" x14ac:dyDescent="0.25">
      <c r="A190" s="173"/>
      <c r="B190" s="165"/>
      <c r="C190" s="1">
        <v>8</v>
      </c>
      <c r="D190" s="4" t="s">
        <v>245</v>
      </c>
      <c r="E190" s="4">
        <v>73641110.237378627</v>
      </c>
      <c r="F190" s="4">
        <f t="shared" si="54"/>
        <v>-2141737.0099999998</v>
      </c>
      <c r="G190" s="4">
        <v>18781102.318700001</v>
      </c>
      <c r="H190" s="126">
        <v>1755890.5145</v>
      </c>
      <c r="I190" s="4">
        <v>2825343.092121359</v>
      </c>
      <c r="J190" s="4">
        <f t="shared" si="51"/>
        <v>1412671.5460606795</v>
      </c>
      <c r="K190" s="4">
        <f t="shared" si="52"/>
        <v>1412671.5460606795</v>
      </c>
      <c r="L190" s="4">
        <v>61150582.186700001</v>
      </c>
      <c r="M190" s="5">
        <f t="shared" si="39"/>
        <v>154599619.79333931</v>
      </c>
      <c r="N190" s="8"/>
      <c r="O190" s="165"/>
      <c r="P190" s="9">
        <v>7</v>
      </c>
      <c r="Q190" s="165"/>
      <c r="R190" s="4" t="s">
        <v>802</v>
      </c>
      <c r="S190" s="4">
        <v>52975901.990582526</v>
      </c>
      <c r="T190" s="4">
        <f t="shared" si="55"/>
        <v>-5788847.5199999996</v>
      </c>
      <c r="U190" s="4">
        <v>13510739.212299999</v>
      </c>
      <c r="V190" s="4">
        <v>1263151.5671999999</v>
      </c>
      <c r="W190" s="4">
        <v>2032493.7831174757</v>
      </c>
      <c r="X190" s="4">
        <v>0</v>
      </c>
      <c r="Y190" s="4">
        <f t="shared" si="48"/>
        <v>2032493.7831174757</v>
      </c>
      <c r="Z190" s="4">
        <v>48122251.403499998</v>
      </c>
      <c r="AA190" s="6">
        <f t="shared" si="49"/>
        <v>112115690.4367</v>
      </c>
    </row>
    <row r="191" spans="1:27" ht="24.9" customHeight="1" x14ac:dyDescent="0.25">
      <c r="A191" s="173"/>
      <c r="B191" s="165"/>
      <c r="C191" s="1">
        <v>9</v>
      </c>
      <c r="D191" s="4" t="s">
        <v>246</v>
      </c>
      <c r="E191" s="4">
        <v>78492346.490679607</v>
      </c>
      <c r="F191" s="4">
        <f t="shared" si="54"/>
        <v>-2141737.0099999998</v>
      </c>
      <c r="G191" s="4">
        <v>20018340.1083</v>
      </c>
      <c r="H191" s="126">
        <v>1871562.8570000001</v>
      </c>
      <c r="I191" s="4">
        <v>3011467.483620388</v>
      </c>
      <c r="J191" s="4">
        <f t="shared" si="51"/>
        <v>1505733.741810194</v>
      </c>
      <c r="K191" s="4">
        <f t="shared" si="52"/>
        <v>1505733.741810194</v>
      </c>
      <c r="L191" s="4">
        <v>62671151.265799999</v>
      </c>
      <c r="M191" s="5">
        <f t="shared" si="39"/>
        <v>162417397.4535898</v>
      </c>
      <c r="N191" s="8"/>
      <c r="O191" s="165"/>
      <c r="P191" s="9">
        <v>8</v>
      </c>
      <c r="Q191" s="165"/>
      <c r="R191" s="4" t="s">
        <v>621</v>
      </c>
      <c r="S191" s="4">
        <v>118955142.86417475</v>
      </c>
      <c r="T191" s="4">
        <f t="shared" si="55"/>
        <v>-5788847.5199999996</v>
      </c>
      <c r="U191" s="4">
        <v>30337792.332000002</v>
      </c>
      <c r="V191" s="4">
        <v>2836353.3132000002</v>
      </c>
      <c r="W191" s="4">
        <v>4563878.6553252423</v>
      </c>
      <c r="X191" s="4">
        <v>0</v>
      </c>
      <c r="Y191" s="4">
        <f t="shared" si="48"/>
        <v>4563878.6553252423</v>
      </c>
      <c r="Z191" s="4">
        <v>105889214.9331</v>
      </c>
      <c r="AA191" s="6">
        <f t="shared" si="49"/>
        <v>256793534.57779998</v>
      </c>
    </row>
    <row r="192" spans="1:27" ht="24.9" customHeight="1" x14ac:dyDescent="0.25">
      <c r="A192" s="173"/>
      <c r="B192" s="165"/>
      <c r="C192" s="1">
        <v>10</v>
      </c>
      <c r="D192" s="4" t="s">
        <v>247</v>
      </c>
      <c r="E192" s="4">
        <v>61462566.255825244</v>
      </c>
      <c r="F192" s="4">
        <f t="shared" si="54"/>
        <v>-2141737.0099999998</v>
      </c>
      <c r="G192" s="4">
        <v>15675140.446800001</v>
      </c>
      <c r="H192" s="126">
        <v>1465506.6544000001</v>
      </c>
      <c r="I192" s="4">
        <v>2358096.4006747571</v>
      </c>
      <c r="J192" s="4">
        <f t="shared" si="51"/>
        <v>1179048.2003373785</v>
      </c>
      <c r="K192" s="4">
        <f t="shared" si="52"/>
        <v>1179048.2003373785</v>
      </c>
      <c r="L192" s="4">
        <v>48825498.8094</v>
      </c>
      <c r="M192" s="5">
        <f t="shared" si="39"/>
        <v>126466023.35676265</v>
      </c>
      <c r="N192" s="8"/>
      <c r="O192" s="165"/>
      <c r="P192" s="9">
        <v>9</v>
      </c>
      <c r="Q192" s="165"/>
      <c r="R192" s="4" t="s">
        <v>622</v>
      </c>
      <c r="S192" s="4">
        <v>70793101.828252435</v>
      </c>
      <c r="T192" s="4">
        <f t="shared" si="55"/>
        <v>-5788847.5199999996</v>
      </c>
      <c r="U192" s="4">
        <v>18054758.878699999</v>
      </c>
      <c r="V192" s="4">
        <v>1687982.9158999999</v>
      </c>
      <c r="W192" s="4">
        <v>2716075.3087475728</v>
      </c>
      <c r="X192" s="4">
        <v>0</v>
      </c>
      <c r="Y192" s="4">
        <f t="shared" si="48"/>
        <v>2716075.3087475728</v>
      </c>
      <c r="Z192" s="4">
        <v>54370152.706200004</v>
      </c>
      <c r="AA192" s="6">
        <f t="shared" si="49"/>
        <v>141833224.11780003</v>
      </c>
    </row>
    <row r="193" spans="1:27" ht="24.9" customHeight="1" x14ac:dyDescent="0.25">
      <c r="A193" s="173"/>
      <c r="B193" s="165"/>
      <c r="C193" s="1">
        <v>11</v>
      </c>
      <c r="D193" s="4" t="s">
        <v>248</v>
      </c>
      <c r="E193" s="4">
        <v>83864805.004854366</v>
      </c>
      <c r="F193" s="4">
        <f t="shared" si="54"/>
        <v>-2141737.0099999998</v>
      </c>
      <c r="G193" s="4">
        <v>21388508.1127</v>
      </c>
      <c r="H193" s="126">
        <v>1999663.1654999999</v>
      </c>
      <c r="I193" s="4">
        <v>3217589.2885456309</v>
      </c>
      <c r="J193" s="4">
        <f t="shared" si="51"/>
        <v>1608794.6442728154</v>
      </c>
      <c r="K193" s="4">
        <f t="shared" si="52"/>
        <v>1608794.6442728154</v>
      </c>
      <c r="L193" s="4">
        <v>59037217.301399998</v>
      </c>
      <c r="M193" s="5">
        <f t="shared" si="39"/>
        <v>165757251.21872717</v>
      </c>
      <c r="N193" s="8"/>
      <c r="O193" s="165"/>
      <c r="P193" s="9">
        <v>10</v>
      </c>
      <c r="Q193" s="165"/>
      <c r="R193" s="4" t="s">
        <v>623</v>
      </c>
      <c r="S193" s="4">
        <v>88449058.507669896</v>
      </c>
      <c r="T193" s="4">
        <f t="shared" si="55"/>
        <v>-5788847.5199999996</v>
      </c>
      <c r="U193" s="4">
        <v>22557655.805100001</v>
      </c>
      <c r="V193" s="4">
        <v>2108969.6006999998</v>
      </c>
      <c r="W193" s="4">
        <v>3393470.5174300964</v>
      </c>
      <c r="X193" s="4">
        <v>0</v>
      </c>
      <c r="Y193" s="4">
        <f t="shared" si="48"/>
        <v>3393470.5174300964</v>
      </c>
      <c r="Z193" s="4">
        <v>76007013.258300006</v>
      </c>
      <c r="AA193" s="6">
        <f t="shared" si="49"/>
        <v>186727320.1692</v>
      </c>
    </row>
    <row r="194" spans="1:27" ht="24.9" customHeight="1" x14ac:dyDescent="0.25">
      <c r="A194" s="173"/>
      <c r="B194" s="165"/>
      <c r="C194" s="1">
        <v>12</v>
      </c>
      <c r="D194" s="4" t="s">
        <v>249</v>
      </c>
      <c r="E194" s="4">
        <v>72373634.240679622</v>
      </c>
      <c r="F194" s="4">
        <f t="shared" si="54"/>
        <v>-2141737.0099999998</v>
      </c>
      <c r="G194" s="4">
        <v>18457850.859000001</v>
      </c>
      <c r="H194" s="126">
        <v>1725668.9565999999</v>
      </c>
      <c r="I194" s="4">
        <v>2776714.6217203885</v>
      </c>
      <c r="J194" s="4">
        <f t="shared" si="51"/>
        <v>1388357.3108601943</v>
      </c>
      <c r="K194" s="4">
        <f t="shared" si="52"/>
        <v>1388357.3108601943</v>
      </c>
      <c r="L194" s="4">
        <v>52568896.849600002</v>
      </c>
      <c r="M194" s="5">
        <f t="shared" si="39"/>
        <v>144372671.20673978</v>
      </c>
      <c r="N194" s="8"/>
      <c r="O194" s="165"/>
      <c r="P194" s="9">
        <v>11</v>
      </c>
      <c r="Q194" s="165"/>
      <c r="R194" s="4" t="s">
        <v>624</v>
      </c>
      <c r="S194" s="4">
        <v>68238487.344757289</v>
      </c>
      <c r="T194" s="4">
        <f t="shared" si="55"/>
        <v>-5788847.5199999996</v>
      </c>
      <c r="U194" s="4">
        <v>17403241.325099997</v>
      </c>
      <c r="V194" s="4">
        <v>1627070.9698000001</v>
      </c>
      <c r="W194" s="4">
        <v>2618063.9891427183</v>
      </c>
      <c r="X194" s="4">
        <v>0</v>
      </c>
      <c r="Y194" s="4">
        <f t="shared" si="48"/>
        <v>2618063.9891427183</v>
      </c>
      <c r="Z194" s="4">
        <v>59816767.034699999</v>
      </c>
      <c r="AA194" s="6">
        <f t="shared" si="49"/>
        <v>143914783.1435</v>
      </c>
    </row>
    <row r="195" spans="1:27" ht="24.9" customHeight="1" x14ac:dyDescent="0.25">
      <c r="A195" s="173"/>
      <c r="B195" s="165"/>
      <c r="C195" s="1">
        <v>13</v>
      </c>
      <c r="D195" s="4" t="s">
        <v>250</v>
      </c>
      <c r="E195" s="4">
        <v>79766680.491165057</v>
      </c>
      <c r="F195" s="4">
        <f t="shared" si="54"/>
        <v>-2141737.0099999998</v>
      </c>
      <c r="G195" s="4">
        <v>20343340.602900002</v>
      </c>
      <c r="H195" s="126">
        <v>1901947.9364</v>
      </c>
      <c r="I195" s="4">
        <v>3060359.0709349513</v>
      </c>
      <c r="J195" s="4">
        <f t="shared" si="51"/>
        <v>1530179.5354674757</v>
      </c>
      <c r="K195" s="4">
        <f t="shared" si="52"/>
        <v>1530179.5354674757</v>
      </c>
      <c r="L195" s="4">
        <v>60287294.5612</v>
      </c>
      <c r="M195" s="5">
        <f t="shared" si="39"/>
        <v>161687706.11713251</v>
      </c>
      <c r="N195" s="8"/>
      <c r="O195" s="165"/>
      <c r="P195" s="9">
        <v>12</v>
      </c>
      <c r="Q195" s="165"/>
      <c r="R195" s="4" t="s">
        <v>625</v>
      </c>
      <c r="S195" s="4">
        <v>61650488.358446598</v>
      </c>
      <c r="T195" s="4">
        <f t="shared" si="55"/>
        <v>-5788847.5199999996</v>
      </c>
      <c r="U195" s="4">
        <v>15723067.2667</v>
      </c>
      <c r="V195" s="4">
        <v>1469987.4483</v>
      </c>
      <c r="W195" s="4">
        <v>2365306.292153398</v>
      </c>
      <c r="X195" s="4">
        <v>0</v>
      </c>
      <c r="Y195" s="4">
        <f t="shared" si="48"/>
        <v>2365306.292153398</v>
      </c>
      <c r="Z195" s="4">
        <v>55431121.767099999</v>
      </c>
      <c r="AA195" s="6">
        <f t="shared" si="49"/>
        <v>130851123.61270002</v>
      </c>
    </row>
    <row r="196" spans="1:27" ht="24.9" customHeight="1" x14ac:dyDescent="0.25">
      <c r="A196" s="173"/>
      <c r="B196" s="165"/>
      <c r="C196" s="1">
        <v>14</v>
      </c>
      <c r="D196" s="4" t="s">
        <v>251</v>
      </c>
      <c r="E196" s="4">
        <v>75518021.418252423</v>
      </c>
      <c r="F196" s="4">
        <f t="shared" si="54"/>
        <v>-2141737.0099999998</v>
      </c>
      <c r="G196" s="4">
        <v>19259781.426399998</v>
      </c>
      <c r="H196" s="126">
        <v>1800643.3777999999</v>
      </c>
      <c r="I196" s="4">
        <v>2897353.3866475723</v>
      </c>
      <c r="J196" s="4">
        <f t="shared" si="51"/>
        <v>1448676.6933237861</v>
      </c>
      <c r="K196" s="4">
        <f t="shared" si="52"/>
        <v>1448676.6933237861</v>
      </c>
      <c r="L196" s="4">
        <v>58754300.501800001</v>
      </c>
      <c r="M196" s="5">
        <f t="shared" si="39"/>
        <v>154639686.4075762</v>
      </c>
      <c r="N196" s="8"/>
      <c r="O196" s="165"/>
      <c r="P196" s="9">
        <v>13</v>
      </c>
      <c r="Q196" s="165"/>
      <c r="R196" s="4" t="s">
        <v>847</v>
      </c>
      <c r="S196" s="4">
        <v>55593819.828640781</v>
      </c>
      <c r="T196" s="4">
        <f t="shared" si="55"/>
        <v>-5788847.5199999996</v>
      </c>
      <c r="U196" s="4">
        <v>14178401.373</v>
      </c>
      <c r="V196" s="4">
        <v>1325572.9114999999</v>
      </c>
      <c r="W196" s="4">
        <v>2132933.8233592231</v>
      </c>
      <c r="X196" s="4">
        <v>0</v>
      </c>
      <c r="Y196" s="4">
        <f t="shared" si="48"/>
        <v>2132933.8233592231</v>
      </c>
      <c r="Z196" s="4">
        <v>49081832.625699997</v>
      </c>
      <c r="AA196" s="6">
        <f t="shared" si="49"/>
        <v>116523713.0422</v>
      </c>
    </row>
    <row r="197" spans="1:27" ht="24.9" customHeight="1" x14ac:dyDescent="0.25">
      <c r="A197" s="173"/>
      <c r="B197" s="165"/>
      <c r="C197" s="1">
        <v>15</v>
      </c>
      <c r="D197" s="4" t="s">
        <v>252</v>
      </c>
      <c r="E197" s="4">
        <v>85659728.849708751</v>
      </c>
      <c r="F197" s="4">
        <f t="shared" si="54"/>
        <v>-2141737.0099999998</v>
      </c>
      <c r="G197" s="4">
        <v>21846277.533399999</v>
      </c>
      <c r="H197" s="126">
        <v>2042461.1318000001</v>
      </c>
      <c r="I197" s="4">
        <v>3286454.0254912619</v>
      </c>
      <c r="J197" s="4">
        <f t="shared" si="51"/>
        <v>1643227.0127456309</v>
      </c>
      <c r="K197" s="4">
        <f t="shared" si="52"/>
        <v>1643227.0127456309</v>
      </c>
      <c r="L197" s="4">
        <v>62772290.604800001</v>
      </c>
      <c r="M197" s="5">
        <f t="shared" si="39"/>
        <v>171822248.12245438</v>
      </c>
      <c r="N197" s="8"/>
      <c r="O197" s="165"/>
      <c r="P197" s="9">
        <v>14</v>
      </c>
      <c r="Q197" s="165"/>
      <c r="R197" s="4" t="s">
        <v>626</v>
      </c>
      <c r="S197" s="4">
        <v>63912155.988932036</v>
      </c>
      <c r="T197" s="4">
        <f t="shared" si="55"/>
        <v>-5788847.5199999996</v>
      </c>
      <c r="U197" s="4">
        <v>16299872.9538</v>
      </c>
      <c r="V197" s="4">
        <v>1523914.4018999999</v>
      </c>
      <c r="W197" s="4">
        <v>2452078.3003679607</v>
      </c>
      <c r="X197" s="4">
        <v>0</v>
      </c>
      <c r="Y197" s="4">
        <f t="shared" si="48"/>
        <v>2452078.3003679607</v>
      </c>
      <c r="Z197" s="4">
        <v>50893767.490999997</v>
      </c>
      <c r="AA197" s="6">
        <f t="shared" si="49"/>
        <v>129292941.61599998</v>
      </c>
    </row>
    <row r="198" spans="1:27" ht="24.9" customHeight="1" x14ac:dyDescent="0.25">
      <c r="A198" s="173"/>
      <c r="B198" s="165"/>
      <c r="C198" s="1">
        <v>16</v>
      </c>
      <c r="D198" s="4" t="s">
        <v>253</v>
      </c>
      <c r="E198" s="4">
        <v>80505450.254077673</v>
      </c>
      <c r="F198" s="4">
        <f t="shared" si="54"/>
        <v>-2141737.0099999998</v>
      </c>
      <c r="G198" s="4">
        <v>20531753.168499999</v>
      </c>
      <c r="H198" s="126">
        <v>1919563.0811999999</v>
      </c>
      <c r="I198" s="4">
        <v>3088702.9951223298</v>
      </c>
      <c r="J198" s="4">
        <f t="shared" si="51"/>
        <v>1544351.4975611649</v>
      </c>
      <c r="K198" s="4">
        <f t="shared" si="52"/>
        <v>1544351.4975611649</v>
      </c>
      <c r="L198" s="4">
        <v>60219826.9186</v>
      </c>
      <c r="M198" s="5">
        <f t="shared" si="39"/>
        <v>162579207.90993884</v>
      </c>
      <c r="N198" s="8"/>
      <c r="O198" s="165"/>
      <c r="P198" s="9">
        <v>15</v>
      </c>
      <c r="Q198" s="165"/>
      <c r="R198" s="4" t="s">
        <v>627</v>
      </c>
      <c r="S198" s="4">
        <v>66942751.445436895</v>
      </c>
      <c r="T198" s="4">
        <f t="shared" si="55"/>
        <v>-5788847.5199999996</v>
      </c>
      <c r="U198" s="4">
        <v>17072782.584899999</v>
      </c>
      <c r="V198" s="4">
        <v>1596175.5859000001</v>
      </c>
      <c r="W198" s="4">
        <v>2568351.2884631064</v>
      </c>
      <c r="X198" s="4">
        <v>0</v>
      </c>
      <c r="Y198" s="4">
        <f t="shared" si="48"/>
        <v>2568351.2884631064</v>
      </c>
      <c r="Z198" s="4">
        <v>59368722.248000003</v>
      </c>
      <c r="AA198" s="6">
        <f t="shared" si="49"/>
        <v>141759935.6327</v>
      </c>
    </row>
    <row r="199" spans="1:27" ht="24.9" customHeight="1" x14ac:dyDescent="0.25">
      <c r="A199" s="173"/>
      <c r="B199" s="165"/>
      <c r="C199" s="1">
        <v>17</v>
      </c>
      <c r="D199" s="4" t="s">
        <v>254</v>
      </c>
      <c r="E199" s="4">
        <v>80822820.983495146</v>
      </c>
      <c r="F199" s="4">
        <f t="shared" si="54"/>
        <v>-2141737.0099999998</v>
      </c>
      <c r="G199" s="4">
        <v>20612693.992400002</v>
      </c>
      <c r="H199" s="126">
        <v>1927130.4339000001</v>
      </c>
      <c r="I199" s="4">
        <v>3100879.3623048547</v>
      </c>
      <c r="J199" s="4">
        <f t="shared" si="51"/>
        <v>1550439.6811524273</v>
      </c>
      <c r="K199" s="4">
        <f t="shared" si="52"/>
        <v>1550439.6811524273</v>
      </c>
      <c r="L199" s="4">
        <v>63270035.312399998</v>
      </c>
      <c r="M199" s="5">
        <f t="shared" si="39"/>
        <v>166041383.39334756</v>
      </c>
      <c r="N199" s="8"/>
      <c r="O199" s="165"/>
      <c r="P199" s="9">
        <v>16</v>
      </c>
      <c r="Q199" s="165"/>
      <c r="R199" s="4" t="s">
        <v>628</v>
      </c>
      <c r="S199" s="4">
        <v>81168287.486601949</v>
      </c>
      <c r="T199" s="4">
        <f t="shared" si="55"/>
        <v>-5788847.5199999996</v>
      </c>
      <c r="U199" s="4">
        <v>20700800.2379</v>
      </c>
      <c r="V199" s="4">
        <v>1935367.699</v>
      </c>
      <c r="W199" s="4">
        <v>3114133.6626980584</v>
      </c>
      <c r="X199" s="4">
        <v>0</v>
      </c>
      <c r="Y199" s="4">
        <f t="shared" si="48"/>
        <v>3114133.6626980584</v>
      </c>
      <c r="Z199" s="4">
        <v>69113012.984200001</v>
      </c>
      <c r="AA199" s="6">
        <f t="shared" si="49"/>
        <v>170242754.55040002</v>
      </c>
    </row>
    <row r="200" spans="1:27" ht="24.9" customHeight="1" x14ac:dyDescent="0.25">
      <c r="A200" s="173"/>
      <c r="B200" s="166"/>
      <c r="C200" s="1">
        <v>18</v>
      </c>
      <c r="D200" s="4" t="s">
        <v>255</v>
      </c>
      <c r="E200" s="4">
        <v>89130480.202427194</v>
      </c>
      <c r="F200" s="4">
        <f t="shared" si="54"/>
        <v>-2141737.0099999998</v>
      </c>
      <c r="G200" s="4">
        <v>22731442.573399998</v>
      </c>
      <c r="H200" s="126">
        <v>2125217.3445000001</v>
      </c>
      <c r="I200" s="4">
        <v>3419614.2035728153</v>
      </c>
      <c r="J200" s="4">
        <f t="shared" si="51"/>
        <v>1709807.1017864076</v>
      </c>
      <c r="K200" s="4">
        <f t="shared" si="52"/>
        <v>1709807.1017864076</v>
      </c>
      <c r="L200" s="4">
        <v>65058362.7152</v>
      </c>
      <c r="M200" s="5">
        <f t="shared" ref="M200:M263" si="56">E200+F200+G200+H200+K200+L200</f>
        <v>178613572.9273136</v>
      </c>
      <c r="N200" s="8"/>
      <c r="O200" s="165"/>
      <c r="P200" s="9">
        <v>17</v>
      </c>
      <c r="Q200" s="165"/>
      <c r="R200" s="4" t="s">
        <v>848</v>
      </c>
      <c r="S200" s="4">
        <v>68139156.345242724</v>
      </c>
      <c r="T200" s="4">
        <f t="shared" si="55"/>
        <v>-5788847.5199999996</v>
      </c>
      <c r="U200" s="4">
        <v>17377908.387200002</v>
      </c>
      <c r="V200" s="4">
        <v>1624702.5323999999</v>
      </c>
      <c r="W200" s="4">
        <v>2614253.0179572813</v>
      </c>
      <c r="X200" s="4">
        <v>0</v>
      </c>
      <c r="Y200" s="4">
        <f t="shared" si="48"/>
        <v>2614253.0179572813</v>
      </c>
      <c r="Z200" s="4">
        <v>54277338.104000002</v>
      </c>
      <c r="AA200" s="6">
        <f t="shared" si="49"/>
        <v>138244510.86680001</v>
      </c>
    </row>
    <row r="201" spans="1:27" ht="24.9" customHeight="1" x14ac:dyDescent="0.25">
      <c r="A201" s="1"/>
      <c r="B201" s="172" t="s">
        <v>828</v>
      </c>
      <c r="C201" s="170"/>
      <c r="D201" s="11"/>
      <c r="E201" s="11">
        <f>SUM(E183:E200)</f>
        <v>1427754679.5161166</v>
      </c>
      <c r="F201" s="11">
        <f t="shared" ref="F201:L201" si="57">SUM(F183:F200)</f>
        <v>-38551266.179999977</v>
      </c>
      <c r="G201" s="11">
        <f t="shared" si="57"/>
        <v>364128224.51600003</v>
      </c>
      <c r="H201" s="11">
        <f>SUM(H183:H200)</f>
        <v>34043225.186999992</v>
      </c>
      <c r="I201" s="11">
        <f t="shared" si="57"/>
        <v>54777783.876583487</v>
      </c>
      <c r="J201" s="11">
        <f t="shared" si="57"/>
        <v>27388891.938291743</v>
      </c>
      <c r="K201" s="11">
        <f t="shared" si="57"/>
        <v>27388891.938291743</v>
      </c>
      <c r="L201" s="11">
        <f t="shared" si="57"/>
        <v>1058454364.1366999</v>
      </c>
      <c r="M201" s="6">
        <f t="shared" si="56"/>
        <v>2873218119.1141081</v>
      </c>
      <c r="N201" s="8"/>
      <c r="O201" s="165"/>
      <c r="P201" s="9">
        <v>18</v>
      </c>
      <c r="Q201" s="165"/>
      <c r="R201" s="4" t="s">
        <v>629</v>
      </c>
      <c r="S201" s="4">
        <v>63328257.493883498</v>
      </c>
      <c r="T201" s="4">
        <f t="shared" si="55"/>
        <v>-5788847.5199999996</v>
      </c>
      <c r="U201" s="4">
        <v>16150958.069899999</v>
      </c>
      <c r="V201" s="4">
        <v>1509991.9905999999</v>
      </c>
      <c r="W201" s="4">
        <v>2429676.2266165046</v>
      </c>
      <c r="X201" s="4">
        <v>0</v>
      </c>
      <c r="Y201" s="4">
        <f t="shared" si="48"/>
        <v>2429676.2266165046</v>
      </c>
      <c r="Z201" s="4">
        <v>56473329.107799999</v>
      </c>
      <c r="AA201" s="6">
        <f t="shared" si="49"/>
        <v>134103365.36879998</v>
      </c>
    </row>
    <row r="202" spans="1:27" ht="24.9" customHeight="1" x14ac:dyDescent="0.25">
      <c r="A202" s="173">
        <v>10</v>
      </c>
      <c r="B202" s="164" t="s">
        <v>930</v>
      </c>
      <c r="C202" s="1">
        <v>1</v>
      </c>
      <c r="D202" s="4" t="s">
        <v>256</v>
      </c>
      <c r="E202" s="4">
        <v>62414615.837961167</v>
      </c>
      <c r="F202" s="4">
        <v>0</v>
      </c>
      <c r="G202" s="4">
        <v>15917946.952000001</v>
      </c>
      <c r="H202" s="126">
        <v>1488207.2196</v>
      </c>
      <c r="I202" s="4">
        <v>2394623.1003388348</v>
      </c>
      <c r="J202" s="4">
        <f t="shared" si="51"/>
        <v>1197311.5501694174</v>
      </c>
      <c r="K202" s="4">
        <f t="shared" ref="K202:K241" si="58">I202-J202</f>
        <v>1197311.5501694174</v>
      </c>
      <c r="L202" s="127">
        <v>58506063.716200002</v>
      </c>
      <c r="M202" s="5">
        <f t="shared" si="56"/>
        <v>139524145.27593061</v>
      </c>
      <c r="N202" s="8"/>
      <c r="O202" s="165"/>
      <c r="P202" s="9">
        <v>19</v>
      </c>
      <c r="Q202" s="165"/>
      <c r="R202" s="4" t="s">
        <v>849</v>
      </c>
      <c r="S202" s="4">
        <v>60151851.341456309</v>
      </c>
      <c r="T202" s="4">
        <f t="shared" si="55"/>
        <v>-5788847.5199999996</v>
      </c>
      <c r="U202" s="4">
        <v>15340861.5251</v>
      </c>
      <c r="V202" s="4">
        <v>1434254.1124</v>
      </c>
      <c r="W202" s="4">
        <v>2307809.0094436891</v>
      </c>
      <c r="X202" s="4">
        <v>0</v>
      </c>
      <c r="Y202" s="4">
        <f t="shared" si="48"/>
        <v>2307809.0094436891</v>
      </c>
      <c r="Z202" s="4">
        <v>49740480.827100001</v>
      </c>
      <c r="AA202" s="6">
        <f t="shared" si="49"/>
        <v>123186409.29549998</v>
      </c>
    </row>
    <row r="203" spans="1:27" ht="24.9" customHeight="1" x14ac:dyDescent="0.25">
      <c r="A203" s="173"/>
      <c r="B203" s="165"/>
      <c r="C203" s="1">
        <v>2</v>
      </c>
      <c r="D203" s="4" t="s">
        <v>257</v>
      </c>
      <c r="E203" s="4">
        <v>68029454.833786413</v>
      </c>
      <c r="F203" s="4">
        <v>0</v>
      </c>
      <c r="G203" s="4">
        <v>17349930.600000001</v>
      </c>
      <c r="H203" s="126">
        <v>1622086.8215999999</v>
      </c>
      <c r="I203" s="4">
        <v>2610044.1677135918</v>
      </c>
      <c r="J203" s="4">
        <f t="shared" si="51"/>
        <v>1305022.0838567959</v>
      </c>
      <c r="K203" s="4">
        <f t="shared" si="58"/>
        <v>1305022.0838567959</v>
      </c>
      <c r="L203" s="127">
        <v>62965761.865900002</v>
      </c>
      <c r="M203" s="5">
        <f t="shared" si="56"/>
        <v>151272256.20514321</v>
      </c>
      <c r="N203" s="8"/>
      <c r="O203" s="166"/>
      <c r="P203" s="9">
        <v>20</v>
      </c>
      <c r="Q203" s="166"/>
      <c r="R203" s="4" t="s">
        <v>850</v>
      </c>
      <c r="S203" s="4">
        <v>81585789.466601938</v>
      </c>
      <c r="T203" s="4">
        <f t="shared" si="55"/>
        <v>-5788847.5199999996</v>
      </c>
      <c r="U203" s="4">
        <v>20807278.092300002</v>
      </c>
      <c r="V203" s="4">
        <v>1945322.5703</v>
      </c>
      <c r="W203" s="4">
        <v>3130151.7038980583</v>
      </c>
      <c r="X203" s="4">
        <v>0</v>
      </c>
      <c r="Y203" s="4">
        <f t="shared" si="48"/>
        <v>3130151.7038980583</v>
      </c>
      <c r="Z203" s="4">
        <v>72164712.375599995</v>
      </c>
      <c r="AA203" s="6">
        <f t="shared" si="49"/>
        <v>173844406.68869999</v>
      </c>
    </row>
    <row r="204" spans="1:27" ht="24.9" customHeight="1" x14ac:dyDescent="0.25">
      <c r="A204" s="173"/>
      <c r="B204" s="165"/>
      <c r="C204" s="1">
        <v>3</v>
      </c>
      <c r="D204" s="4" t="s">
        <v>258</v>
      </c>
      <c r="E204" s="4">
        <v>58153973.178640775</v>
      </c>
      <c r="F204" s="4">
        <v>0</v>
      </c>
      <c r="G204" s="4">
        <v>14831331.534600001</v>
      </c>
      <c r="H204" s="126">
        <v>1386616.9257</v>
      </c>
      <c r="I204" s="4">
        <v>2231157.6491592228</v>
      </c>
      <c r="J204" s="4">
        <f t="shared" si="51"/>
        <v>1115578.8245796114</v>
      </c>
      <c r="K204" s="4">
        <f t="shared" si="58"/>
        <v>1115578.8245796114</v>
      </c>
      <c r="L204" s="127">
        <v>56261242.540200002</v>
      </c>
      <c r="M204" s="5">
        <f t="shared" si="56"/>
        <v>131748743.00372037</v>
      </c>
      <c r="N204" s="8"/>
      <c r="O204" s="1"/>
      <c r="P204" s="170" t="s">
        <v>949</v>
      </c>
      <c r="Q204" s="171"/>
      <c r="R204" s="11"/>
      <c r="S204" s="11">
        <f>SUM(S184:S203)</f>
        <v>1484243027.0223305</v>
      </c>
      <c r="T204" s="11">
        <f t="shared" ref="T204:X204" si="59">SUM(T184:T203)</f>
        <v>-115776950.39999995</v>
      </c>
      <c r="U204" s="11">
        <f t="shared" si="59"/>
        <v>378534762.26279998</v>
      </c>
      <c r="V204" s="11">
        <f t="shared" si="59"/>
        <v>35390127.117600001</v>
      </c>
      <c r="W204" s="11">
        <f t="shared" si="59"/>
        <v>56945037.492169887</v>
      </c>
      <c r="X204" s="11">
        <f t="shared" si="59"/>
        <v>0</v>
      </c>
      <c r="Y204" s="11">
        <f t="shared" si="48"/>
        <v>56945037.492169887</v>
      </c>
      <c r="Z204" s="11">
        <f>SUM(Z184:Z203)</f>
        <v>1276781869.1160002</v>
      </c>
      <c r="AA204" s="6">
        <f t="shared" si="49"/>
        <v>3116117872.6109009</v>
      </c>
    </row>
    <row r="205" spans="1:27" ht="33.75" customHeight="1" x14ac:dyDescent="0.25">
      <c r="A205" s="173"/>
      <c r="B205" s="165"/>
      <c r="C205" s="1">
        <v>4</v>
      </c>
      <c r="D205" s="4" t="s">
        <v>259</v>
      </c>
      <c r="E205" s="4">
        <v>83577774.836310685</v>
      </c>
      <c r="F205" s="4">
        <v>0</v>
      </c>
      <c r="G205" s="4">
        <v>21315305.210900001</v>
      </c>
      <c r="H205" s="126">
        <v>1992819.2498000001</v>
      </c>
      <c r="I205" s="4">
        <v>3206576.9788893205</v>
      </c>
      <c r="J205" s="4">
        <f t="shared" si="51"/>
        <v>1603288.4894446603</v>
      </c>
      <c r="K205" s="4">
        <f t="shared" si="58"/>
        <v>1603288.4894446603</v>
      </c>
      <c r="L205" s="127">
        <v>71546701.704300001</v>
      </c>
      <c r="M205" s="5">
        <f t="shared" si="56"/>
        <v>180035889.49075535</v>
      </c>
      <c r="N205" s="8"/>
      <c r="O205" s="164">
        <v>28</v>
      </c>
      <c r="P205" s="9">
        <v>1</v>
      </c>
      <c r="Q205" s="167" t="s">
        <v>61</v>
      </c>
      <c r="R205" s="115" t="s">
        <v>630</v>
      </c>
      <c r="S205" s="4">
        <v>78642142.077378646</v>
      </c>
      <c r="T205" s="4">
        <f>-2620951.49</f>
        <v>-2620951.4900000002</v>
      </c>
      <c r="U205" s="4">
        <v>20056543.310800001</v>
      </c>
      <c r="V205" s="4">
        <v>1875134.5663999999</v>
      </c>
      <c r="W205" s="4">
        <v>3017214.5986213591</v>
      </c>
      <c r="X205" s="4">
        <f t="shared" ref="X205:X222" si="60">W205/2</f>
        <v>1508607.2993106795</v>
      </c>
      <c r="Y205" s="4">
        <f t="shared" si="48"/>
        <v>1508607.2993106795</v>
      </c>
      <c r="Z205" s="4">
        <v>61847530.231799997</v>
      </c>
      <c r="AA205" s="6">
        <f t="shared" si="49"/>
        <v>161309005.99568933</v>
      </c>
    </row>
    <row r="206" spans="1:27" ht="24.9" customHeight="1" x14ac:dyDescent="0.25">
      <c r="A206" s="173"/>
      <c r="B206" s="165"/>
      <c r="C206" s="1">
        <v>5</v>
      </c>
      <c r="D206" s="4" t="s">
        <v>260</v>
      </c>
      <c r="E206" s="4">
        <v>76042788.087281555</v>
      </c>
      <c r="F206" s="4">
        <v>0</v>
      </c>
      <c r="G206" s="4">
        <v>19393615.591499999</v>
      </c>
      <c r="H206" s="126">
        <v>1813155.8563999999</v>
      </c>
      <c r="I206" s="4">
        <v>2917486.7860184466</v>
      </c>
      <c r="J206" s="4">
        <f t="shared" si="51"/>
        <v>1458743.3930092233</v>
      </c>
      <c r="K206" s="4">
        <f t="shared" si="58"/>
        <v>1458743.3930092233</v>
      </c>
      <c r="L206" s="127">
        <v>70444108.959700003</v>
      </c>
      <c r="M206" s="5">
        <f t="shared" si="56"/>
        <v>169152411.88789079</v>
      </c>
      <c r="N206" s="8"/>
      <c r="O206" s="165"/>
      <c r="P206" s="9">
        <v>2</v>
      </c>
      <c r="Q206" s="168"/>
      <c r="R206" s="115" t="s">
        <v>631</v>
      </c>
      <c r="S206" s="4">
        <v>83190773.957572818</v>
      </c>
      <c r="T206" s="4">
        <f t="shared" ref="T206:T222" si="61">-2620951.49</f>
        <v>-2620951.4900000002</v>
      </c>
      <c r="U206" s="4">
        <v>21216606.2223</v>
      </c>
      <c r="V206" s="4">
        <v>1983591.6435</v>
      </c>
      <c r="W206" s="4">
        <v>3191729.1547271842</v>
      </c>
      <c r="X206" s="4">
        <f t="shared" si="60"/>
        <v>1595864.5773635921</v>
      </c>
      <c r="Y206" s="4">
        <f t="shared" si="48"/>
        <v>1595864.5773635921</v>
      </c>
      <c r="Z206" s="4">
        <v>66616610.388899997</v>
      </c>
      <c r="AA206" s="6">
        <f t="shared" si="49"/>
        <v>171982495.29963642</v>
      </c>
    </row>
    <row r="207" spans="1:27" ht="24.9" customHeight="1" x14ac:dyDescent="0.25">
      <c r="A207" s="173"/>
      <c r="B207" s="165"/>
      <c r="C207" s="1">
        <v>6</v>
      </c>
      <c r="D207" s="4" t="s">
        <v>261</v>
      </c>
      <c r="E207" s="4">
        <v>77893724.755145624</v>
      </c>
      <c r="F207" s="4">
        <v>0</v>
      </c>
      <c r="G207" s="4">
        <v>19865670.274499997</v>
      </c>
      <c r="H207" s="126">
        <v>1857289.3862999999</v>
      </c>
      <c r="I207" s="4">
        <v>2988500.5324543682</v>
      </c>
      <c r="J207" s="4">
        <f t="shared" si="51"/>
        <v>1494250.2662271841</v>
      </c>
      <c r="K207" s="4">
        <f t="shared" si="58"/>
        <v>1494250.2662271841</v>
      </c>
      <c r="L207" s="127">
        <v>70792008.4058</v>
      </c>
      <c r="M207" s="5">
        <f t="shared" si="56"/>
        <v>171902943.08797282</v>
      </c>
      <c r="N207" s="8"/>
      <c r="O207" s="165"/>
      <c r="P207" s="9">
        <v>3</v>
      </c>
      <c r="Q207" s="168"/>
      <c r="R207" s="115" t="s">
        <v>632</v>
      </c>
      <c r="S207" s="4">
        <v>84695055.427087381</v>
      </c>
      <c r="T207" s="4">
        <f t="shared" si="61"/>
        <v>-2620951.4900000002</v>
      </c>
      <c r="U207" s="4">
        <v>21600251.500100002</v>
      </c>
      <c r="V207" s="4">
        <v>2019459.5649999999</v>
      </c>
      <c r="W207" s="4">
        <v>3249442.9948126213</v>
      </c>
      <c r="X207" s="4">
        <f t="shared" si="60"/>
        <v>1624721.4974063106</v>
      </c>
      <c r="Y207" s="4">
        <f t="shared" si="48"/>
        <v>1624721.4974063106</v>
      </c>
      <c r="Z207" s="4">
        <v>68566586.784400001</v>
      </c>
      <c r="AA207" s="6">
        <f t="shared" si="49"/>
        <v>175885123.28399369</v>
      </c>
    </row>
    <row r="208" spans="1:27" ht="24.9" customHeight="1" x14ac:dyDescent="0.25">
      <c r="A208" s="173"/>
      <c r="B208" s="165"/>
      <c r="C208" s="1">
        <v>7</v>
      </c>
      <c r="D208" s="4" t="s">
        <v>262</v>
      </c>
      <c r="E208" s="4">
        <v>82581721.467766985</v>
      </c>
      <c r="F208" s="4">
        <v>0</v>
      </c>
      <c r="G208" s="4">
        <v>21061276.175000001</v>
      </c>
      <c r="H208" s="126">
        <v>1969069.4631000001</v>
      </c>
      <c r="I208" s="4">
        <v>3168362.0132330097</v>
      </c>
      <c r="J208" s="4">
        <f t="shared" si="51"/>
        <v>1584181.0066165049</v>
      </c>
      <c r="K208" s="4">
        <f t="shared" si="58"/>
        <v>1584181.0066165049</v>
      </c>
      <c r="L208" s="127">
        <v>68315088.599299997</v>
      </c>
      <c r="M208" s="5">
        <f t="shared" si="56"/>
        <v>175511336.71178347</v>
      </c>
      <c r="N208" s="8"/>
      <c r="O208" s="165"/>
      <c r="P208" s="9">
        <v>4</v>
      </c>
      <c r="Q208" s="168"/>
      <c r="R208" s="115" t="s">
        <v>851</v>
      </c>
      <c r="S208" s="4">
        <v>62819775.776310675</v>
      </c>
      <c r="T208" s="4">
        <f t="shared" si="61"/>
        <v>-2620951.4900000002</v>
      </c>
      <c r="U208" s="4">
        <v>16021277.1467</v>
      </c>
      <c r="V208" s="4">
        <v>1497867.8085</v>
      </c>
      <c r="W208" s="4">
        <v>2410167.62198932</v>
      </c>
      <c r="X208" s="4">
        <f t="shared" si="60"/>
        <v>1205083.81099466</v>
      </c>
      <c r="Y208" s="4">
        <f t="shared" si="48"/>
        <v>1205083.81099466</v>
      </c>
      <c r="Z208" s="4">
        <v>50294410.875399999</v>
      </c>
      <c r="AA208" s="6">
        <f t="shared" si="49"/>
        <v>129217463.92790532</v>
      </c>
    </row>
    <row r="209" spans="1:27" ht="24.9" customHeight="1" x14ac:dyDescent="0.25">
      <c r="A209" s="173"/>
      <c r="B209" s="165"/>
      <c r="C209" s="1">
        <v>8</v>
      </c>
      <c r="D209" s="4" t="s">
        <v>263</v>
      </c>
      <c r="E209" s="4">
        <v>77669317.19495146</v>
      </c>
      <c r="F209" s="4">
        <v>0</v>
      </c>
      <c r="G209" s="4">
        <v>19808438.3651</v>
      </c>
      <c r="H209" s="126">
        <v>1851938.6372</v>
      </c>
      <c r="I209" s="4">
        <v>2979890.8259485434</v>
      </c>
      <c r="J209" s="4">
        <f t="shared" si="51"/>
        <v>1489945.4129742717</v>
      </c>
      <c r="K209" s="4">
        <f t="shared" si="58"/>
        <v>1489945.4129742717</v>
      </c>
      <c r="L209" s="127">
        <v>65698015.015900001</v>
      </c>
      <c r="M209" s="5">
        <f t="shared" si="56"/>
        <v>166517654.62612572</v>
      </c>
      <c r="N209" s="8"/>
      <c r="O209" s="165"/>
      <c r="P209" s="9">
        <v>5</v>
      </c>
      <c r="Q209" s="168"/>
      <c r="R209" s="4" t="s">
        <v>633</v>
      </c>
      <c r="S209" s="4">
        <v>65827522.430679604</v>
      </c>
      <c r="T209" s="4">
        <f t="shared" si="61"/>
        <v>-2620951.4900000002</v>
      </c>
      <c r="U209" s="4">
        <v>16788359.520599999</v>
      </c>
      <c r="V209" s="4">
        <v>1569584.1882</v>
      </c>
      <c r="W209" s="4">
        <v>2525563.9841203876</v>
      </c>
      <c r="X209" s="4">
        <f t="shared" si="60"/>
        <v>1262781.9920601938</v>
      </c>
      <c r="Y209" s="4">
        <f t="shared" si="48"/>
        <v>1262781.9920601938</v>
      </c>
      <c r="Z209" s="4">
        <v>56402655.4005</v>
      </c>
      <c r="AA209" s="6">
        <f t="shared" si="49"/>
        <v>139229952.04203981</v>
      </c>
    </row>
    <row r="210" spans="1:27" ht="24.9" customHeight="1" x14ac:dyDescent="0.25">
      <c r="A210" s="173"/>
      <c r="B210" s="165"/>
      <c r="C210" s="1">
        <v>9</v>
      </c>
      <c r="D210" s="4" t="s">
        <v>264</v>
      </c>
      <c r="E210" s="4">
        <v>73081103.744951457</v>
      </c>
      <c r="F210" s="4">
        <v>0</v>
      </c>
      <c r="G210" s="4">
        <v>18638280.745300002</v>
      </c>
      <c r="H210" s="126">
        <v>1742537.7815</v>
      </c>
      <c r="I210" s="4">
        <v>2803857.6681485437</v>
      </c>
      <c r="J210" s="4">
        <f t="shared" si="51"/>
        <v>1401928.8340742718</v>
      </c>
      <c r="K210" s="4">
        <f t="shared" si="58"/>
        <v>1401928.8340742718</v>
      </c>
      <c r="L210" s="127">
        <v>63406972.913500004</v>
      </c>
      <c r="M210" s="5">
        <f t="shared" si="56"/>
        <v>158270824.01932573</v>
      </c>
      <c r="N210" s="8"/>
      <c r="O210" s="165"/>
      <c r="P210" s="9">
        <v>6</v>
      </c>
      <c r="Q210" s="168"/>
      <c r="R210" s="4" t="s">
        <v>634</v>
      </c>
      <c r="S210" s="4">
        <v>101161421.80407767</v>
      </c>
      <c r="T210" s="4">
        <f t="shared" si="61"/>
        <v>-2620951.4900000002</v>
      </c>
      <c r="U210" s="4">
        <v>25799760.588799998</v>
      </c>
      <c r="V210" s="4">
        <v>2412081.7897000001</v>
      </c>
      <c r="W210" s="4">
        <v>3881197.9255223298</v>
      </c>
      <c r="X210" s="4">
        <f t="shared" si="60"/>
        <v>1940598.9627611649</v>
      </c>
      <c r="Y210" s="4">
        <f t="shared" si="48"/>
        <v>1940598.9627611649</v>
      </c>
      <c r="Z210" s="4">
        <v>83939393.559499994</v>
      </c>
      <c r="AA210" s="6">
        <f t="shared" si="49"/>
        <v>212632305.21483883</v>
      </c>
    </row>
    <row r="211" spans="1:27" ht="24.9" customHeight="1" x14ac:dyDescent="0.25">
      <c r="A211" s="173"/>
      <c r="B211" s="165"/>
      <c r="C211" s="1">
        <v>10</v>
      </c>
      <c r="D211" s="4" t="s">
        <v>265</v>
      </c>
      <c r="E211" s="4">
        <v>81720985.364854366</v>
      </c>
      <c r="F211" s="4">
        <v>0</v>
      </c>
      <c r="G211" s="4">
        <v>20841757.854800001</v>
      </c>
      <c r="H211" s="126">
        <v>1948546.1662999999</v>
      </c>
      <c r="I211" s="4">
        <v>3135338.6815456301</v>
      </c>
      <c r="J211" s="4">
        <f t="shared" si="51"/>
        <v>1567669.340772815</v>
      </c>
      <c r="K211" s="4">
        <f t="shared" si="58"/>
        <v>1567669.340772815</v>
      </c>
      <c r="L211" s="127">
        <v>73788913.634499997</v>
      </c>
      <c r="M211" s="5">
        <f t="shared" si="56"/>
        <v>179867872.36122718</v>
      </c>
      <c r="N211" s="8"/>
      <c r="O211" s="165"/>
      <c r="P211" s="9">
        <v>7</v>
      </c>
      <c r="Q211" s="168"/>
      <c r="R211" s="4" t="s">
        <v>635</v>
      </c>
      <c r="S211" s="4">
        <v>71246125.025242716</v>
      </c>
      <c r="T211" s="4">
        <f t="shared" si="61"/>
        <v>-2620951.4900000002</v>
      </c>
      <c r="U211" s="4">
        <v>18170295.9067</v>
      </c>
      <c r="V211" s="4">
        <v>1698784.7512000001</v>
      </c>
      <c r="W211" s="4">
        <v>2733456.1704572812</v>
      </c>
      <c r="X211" s="4">
        <f t="shared" si="60"/>
        <v>1366728.0852286406</v>
      </c>
      <c r="Y211" s="4">
        <f t="shared" si="48"/>
        <v>1366728.0852286406</v>
      </c>
      <c r="Z211" s="4">
        <v>56084203.157499999</v>
      </c>
      <c r="AA211" s="6">
        <f t="shared" si="49"/>
        <v>145945185.43587136</v>
      </c>
    </row>
    <row r="212" spans="1:27" ht="24.9" customHeight="1" x14ac:dyDescent="0.25">
      <c r="A212" s="173"/>
      <c r="B212" s="165"/>
      <c r="C212" s="1">
        <v>11</v>
      </c>
      <c r="D212" s="4" t="s">
        <v>266</v>
      </c>
      <c r="E212" s="4">
        <v>68670815.014660195</v>
      </c>
      <c r="F212" s="4">
        <v>0</v>
      </c>
      <c r="G212" s="4">
        <v>17513500.257600002</v>
      </c>
      <c r="H212" s="126">
        <v>1637379.3430999999</v>
      </c>
      <c r="I212" s="4">
        <v>2634650.8384398059</v>
      </c>
      <c r="J212" s="4">
        <f t="shared" si="51"/>
        <v>1317325.4192199029</v>
      </c>
      <c r="K212" s="4">
        <f t="shared" si="58"/>
        <v>1317325.4192199029</v>
      </c>
      <c r="L212" s="127">
        <v>58314719.020800002</v>
      </c>
      <c r="M212" s="5">
        <f t="shared" si="56"/>
        <v>147453739.05538008</v>
      </c>
      <c r="N212" s="8"/>
      <c r="O212" s="165"/>
      <c r="P212" s="9">
        <v>8</v>
      </c>
      <c r="Q212" s="168"/>
      <c r="R212" s="4" t="s">
        <v>636</v>
      </c>
      <c r="S212" s="4">
        <v>71780797.262233004</v>
      </c>
      <c r="T212" s="4">
        <f t="shared" si="61"/>
        <v>-2620951.4900000002</v>
      </c>
      <c r="U212" s="4">
        <v>18306656.344000001</v>
      </c>
      <c r="V212" s="4">
        <v>1711533.4169999999</v>
      </c>
      <c r="W212" s="4">
        <v>2753969.6106669898</v>
      </c>
      <c r="X212" s="4">
        <f t="shared" si="60"/>
        <v>1376984.8053334949</v>
      </c>
      <c r="Y212" s="4">
        <f t="shared" si="48"/>
        <v>1376984.8053334949</v>
      </c>
      <c r="Z212" s="4">
        <v>61961591.5502</v>
      </c>
      <c r="AA212" s="6">
        <f t="shared" si="49"/>
        <v>152516611.8887665</v>
      </c>
    </row>
    <row r="213" spans="1:27" ht="24.9" customHeight="1" x14ac:dyDescent="0.25">
      <c r="A213" s="173"/>
      <c r="B213" s="165"/>
      <c r="C213" s="1">
        <v>12</v>
      </c>
      <c r="D213" s="4" t="s">
        <v>267</v>
      </c>
      <c r="E213" s="4">
        <v>70823560.241844654</v>
      </c>
      <c r="F213" s="4">
        <v>0</v>
      </c>
      <c r="G213" s="4">
        <v>18062526.8576</v>
      </c>
      <c r="H213" s="126">
        <v>1688709.1629999999</v>
      </c>
      <c r="I213" s="4">
        <v>2717243.8878553393</v>
      </c>
      <c r="J213" s="4">
        <f t="shared" si="51"/>
        <v>1358621.9439276697</v>
      </c>
      <c r="K213" s="4">
        <f t="shared" si="58"/>
        <v>1358621.9439276697</v>
      </c>
      <c r="L213" s="127">
        <v>64049344.390799999</v>
      </c>
      <c r="M213" s="5">
        <f t="shared" si="56"/>
        <v>155982762.59717232</v>
      </c>
      <c r="N213" s="8"/>
      <c r="O213" s="165"/>
      <c r="P213" s="9">
        <v>9</v>
      </c>
      <c r="Q213" s="168"/>
      <c r="R213" s="4" t="s">
        <v>852</v>
      </c>
      <c r="S213" s="4">
        <v>86298045.87145631</v>
      </c>
      <c r="T213" s="4">
        <f t="shared" si="61"/>
        <v>-2620951.4900000002</v>
      </c>
      <c r="U213" s="4">
        <v>22009071.077300001</v>
      </c>
      <c r="V213" s="4">
        <v>2057681.0925</v>
      </c>
      <c r="W213" s="4">
        <v>3310943.9412436895</v>
      </c>
      <c r="X213" s="4">
        <f t="shared" si="60"/>
        <v>1655471.9706218448</v>
      </c>
      <c r="Y213" s="4">
        <f t="shared" si="48"/>
        <v>1655471.9706218448</v>
      </c>
      <c r="Z213" s="4">
        <v>69073401.727500007</v>
      </c>
      <c r="AA213" s="6">
        <f t="shared" si="49"/>
        <v>178472720.24937814</v>
      </c>
    </row>
    <row r="214" spans="1:27" ht="24.9" customHeight="1" x14ac:dyDescent="0.25">
      <c r="A214" s="173"/>
      <c r="B214" s="165"/>
      <c r="C214" s="1">
        <v>13</v>
      </c>
      <c r="D214" s="4" t="s">
        <v>268</v>
      </c>
      <c r="E214" s="4">
        <v>64872852.738446608</v>
      </c>
      <c r="F214" s="4">
        <v>0</v>
      </c>
      <c r="G214" s="4">
        <v>16544884.794300001</v>
      </c>
      <c r="H214" s="126">
        <v>1546821.1492999999</v>
      </c>
      <c r="I214" s="4">
        <v>2488936.7604533983</v>
      </c>
      <c r="J214" s="4">
        <f t="shared" si="51"/>
        <v>1244468.3802266992</v>
      </c>
      <c r="K214" s="4">
        <f t="shared" si="58"/>
        <v>1244468.3802266992</v>
      </c>
      <c r="L214" s="127">
        <v>61651820.207900003</v>
      </c>
      <c r="M214" s="5">
        <f t="shared" si="56"/>
        <v>145860847.27017331</v>
      </c>
      <c r="N214" s="8"/>
      <c r="O214" s="165"/>
      <c r="P214" s="9">
        <v>10</v>
      </c>
      <c r="Q214" s="168"/>
      <c r="R214" s="4" t="s">
        <v>853</v>
      </c>
      <c r="S214" s="4">
        <v>93643969.926796108</v>
      </c>
      <c r="T214" s="4">
        <f t="shared" si="61"/>
        <v>-2620951.4900000002</v>
      </c>
      <c r="U214" s="4">
        <v>23882542.985300001</v>
      </c>
      <c r="V214" s="4">
        <v>2232836.4959</v>
      </c>
      <c r="W214" s="4">
        <v>3592780.4823038829</v>
      </c>
      <c r="X214" s="4">
        <f t="shared" si="60"/>
        <v>1796390.2411519415</v>
      </c>
      <c r="Y214" s="4">
        <f t="shared" si="48"/>
        <v>1796390.2411519415</v>
      </c>
      <c r="Z214" s="4">
        <v>76161852.942000002</v>
      </c>
      <c r="AA214" s="6">
        <f t="shared" si="49"/>
        <v>195096641.10114807</v>
      </c>
    </row>
    <row r="215" spans="1:27" ht="24.9" customHeight="1" x14ac:dyDescent="0.25">
      <c r="A215" s="173"/>
      <c r="B215" s="165"/>
      <c r="C215" s="1">
        <v>14</v>
      </c>
      <c r="D215" s="4" t="s">
        <v>269</v>
      </c>
      <c r="E215" s="4">
        <v>63534204.672135919</v>
      </c>
      <c r="F215" s="4">
        <v>0</v>
      </c>
      <c r="G215" s="4">
        <v>16203481.925299998</v>
      </c>
      <c r="H215" s="126">
        <v>1514902.5723000001</v>
      </c>
      <c r="I215" s="4">
        <v>2437577.6751640774</v>
      </c>
      <c r="J215" s="4">
        <f t="shared" si="51"/>
        <v>1218788.8375820387</v>
      </c>
      <c r="K215" s="4">
        <f t="shared" si="58"/>
        <v>1218788.8375820387</v>
      </c>
      <c r="L215" s="127">
        <v>59823732.868299998</v>
      </c>
      <c r="M215" s="5">
        <f t="shared" si="56"/>
        <v>142295110.87561795</v>
      </c>
      <c r="N215" s="8"/>
      <c r="O215" s="165"/>
      <c r="P215" s="9">
        <v>11</v>
      </c>
      <c r="Q215" s="168"/>
      <c r="R215" s="4" t="s">
        <v>854</v>
      </c>
      <c r="S215" s="4">
        <v>71651615.879320383</v>
      </c>
      <c r="T215" s="4">
        <f t="shared" si="61"/>
        <v>-2620951.4900000002</v>
      </c>
      <c r="U215" s="4">
        <v>18273710.496799998</v>
      </c>
      <c r="V215" s="4">
        <v>1708453.2304</v>
      </c>
      <c r="W215" s="4">
        <v>2749013.3881796114</v>
      </c>
      <c r="X215" s="4">
        <f t="shared" si="60"/>
        <v>1374506.6940898057</v>
      </c>
      <c r="Y215" s="4">
        <f t="shared" si="48"/>
        <v>1374506.6940898057</v>
      </c>
      <c r="Z215" s="4">
        <v>59308982.523400001</v>
      </c>
      <c r="AA215" s="6">
        <f t="shared" si="49"/>
        <v>149696317.33401018</v>
      </c>
    </row>
    <row r="216" spans="1:27" ht="24.9" customHeight="1" x14ac:dyDescent="0.25">
      <c r="A216" s="173"/>
      <c r="B216" s="165"/>
      <c r="C216" s="1">
        <v>15</v>
      </c>
      <c r="D216" s="4" t="s">
        <v>270</v>
      </c>
      <c r="E216" s="4">
        <v>68941940.165533975</v>
      </c>
      <c r="F216" s="4">
        <v>0</v>
      </c>
      <c r="G216" s="4">
        <v>17582646.814100001</v>
      </c>
      <c r="H216" s="126">
        <v>1643844.0214</v>
      </c>
      <c r="I216" s="4">
        <v>2645052.9299660195</v>
      </c>
      <c r="J216" s="4">
        <f t="shared" si="51"/>
        <v>1322526.4649830097</v>
      </c>
      <c r="K216" s="4">
        <f t="shared" si="58"/>
        <v>1322526.4649830097</v>
      </c>
      <c r="L216" s="127">
        <v>64083885.8358</v>
      </c>
      <c r="M216" s="5">
        <f t="shared" si="56"/>
        <v>153574843.301817</v>
      </c>
      <c r="N216" s="8"/>
      <c r="O216" s="165"/>
      <c r="P216" s="9">
        <v>12</v>
      </c>
      <c r="Q216" s="168"/>
      <c r="R216" s="4" t="s">
        <v>855</v>
      </c>
      <c r="S216" s="4">
        <v>74164119.079223305</v>
      </c>
      <c r="T216" s="4">
        <f t="shared" si="61"/>
        <v>-2620951.4900000002</v>
      </c>
      <c r="U216" s="4">
        <v>18914488.1754</v>
      </c>
      <c r="V216" s="4">
        <v>1768361.0796999999</v>
      </c>
      <c r="W216" s="4">
        <v>2845409.0500766989</v>
      </c>
      <c r="X216" s="4">
        <f t="shared" si="60"/>
        <v>1422704.5250383494</v>
      </c>
      <c r="Y216" s="4">
        <f t="shared" si="48"/>
        <v>1422704.5250383494</v>
      </c>
      <c r="Z216" s="4">
        <v>61532059.983999997</v>
      </c>
      <c r="AA216" s="6">
        <f t="shared" si="49"/>
        <v>155180781.35336167</v>
      </c>
    </row>
    <row r="217" spans="1:27" ht="24.9" customHeight="1" x14ac:dyDescent="0.25">
      <c r="A217" s="173"/>
      <c r="B217" s="165"/>
      <c r="C217" s="1">
        <v>16</v>
      </c>
      <c r="D217" s="4" t="s">
        <v>271</v>
      </c>
      <c r="E217" s="4">
        <v>56935190.594660193</v>
      </c>
      <c r="F217" s="4">
        <v>0</v>
      </c>
      <c r="G217" s="4">
        <v>14520498.627</v>
      </c>
      <c r="H217" s="126">
        <v>1357556.4081999999</v>
      </c>
      <c r="I217" s="4">
        <v>2184397.3688398055</v>
      </c>
      <c r="J217" s="4">
        <f t="shared" si="51"/>
        <v>1092198.6844199027</v>
      </c>
      <c r="K217" s="4">
        <f t="shared" si="58"/>
        <v>1092198.6844199027</v>
      </c>
      <c r="L217" s="127">
        <v>53908324.036200002</v>
      </c>
      <c r="M217" s="5">
        <f t="shared" si="56"/>
        <v>127813768.35048009</v>
      </c>
      <c r="N217" s="8"/>
      <c r="O217" s="165"/>
      <c r="P217" s="9">
        <v>13</v>
      </c>
      <c r="Q217" s="168"/>
      <c r="R217" s="4" t="s">
        <v>856</v>
      </c>
      <c r="S217" s="4">
        <v>68921931.512621358</v>
      </c>
      <c r="T217" s="4">
        <f t="shared" si="61"/>
        <v>-2620951.4900000002</v>
      </c>
      <c r="U217" s="4">
        <v>17577543.896000002</v>
      </c>
      <c r="V217" s="4">
        <v>1643366.9372</v>
      </c>
      <c r="W217" s="4">
        <v>2644285.2703786409</v>
      </c>
      <c r="X217" s="4">
        <f t="shared" si="60"/>
        <v>1322142.6351893204</v>
      </c>
      <c r="Y217" s="4">
        <f t="shared" si="48"/>
        <v>1322142.6351893204</v>
      </c>
      <c r="Z217" s="4">
        <v>58089843.464400001</v>
      </c>
      <c r="AA217" s="6">
        <f t="shared" si="49"/>
        <v>144933876.95541069</v>
      </c>
    </row>
    <row r="218" spans="1:27" ht="24.9" customHeight="1" x14ac:dyDescent="0.25">
      <c r="A218" s="173"/>
      <c r="B218" s="165"/>
      <c r="C218" s="1">
        <v>17</v>
      </c>
      <c r="D218" s="4" t="s">
        <v>272</v>
      </c>
      <c r="E218" s="4">
        <v>71714274.082524285</v>
      </c>
      <c r="F218" s="4">
        <v>0</v>
      </c>
      <c r="G218" s="4">
        <v>18289690.567199998</v>
      </c>
      <c r="H218" s="126">
        <v>1709947.2456</v>
      </c>
      <c r="I218" s="4">
        <v>2751417.3568757284</v>
      </c>
      <c r="J218" s="4">
        <f t="shared" si="51"/>
        <v>1375708.6784378642</v>
      </c>
      <c r="K218" s="4">
        <f t="shared" si="58"/>
        <v>1375708.6784378642</v>
      </c>
      <c r="L218" s="127">
        <v>66852792.6774</v>
      </c>
      <c r="M218" s="5">
        <f t="shared" si="56"/>
        <v>159942413.25116214</v>
      </c>
      <c r="N218" s="8"/>
      <c r="O218" s="165"/>
      <c r="P218" s="9">
        <v>14</v>
      </c>
      <c r="Q218" s="168"/>
      <c r="R218" s="4" t="s">
        <v>637</v>
      </c>
      <c r="S218" s="4">
        <v>86196280.429126203</v>
      </c>
      <c r="T218" s="4">
        <f t="shared" si="61"/>
        <v>-2620951.4900000002</v>
      </c>
      <c r="U218" s="4">
        <v>21983117.269900002</v>
      </c>
      <c r="V218" s="4">
        <v>2055254.6085000001</v>
      </c>
      <c r="W218" s="4">
        <v>3307039.5692737862</v>
      </c>
      <c r="X218" s="4">
        <f t="shared" si="60"/>
        <v>1653519.7846368931</v>
      </c>
      <c r="Y218" s="4">
        <f t="shared" si="48"/>
        <v>1653519.7846368931</v>
      </c>
      <c r="Z218" s="4">
        <v>68674062.863299996</v>
      </c>
      <c r="AA218" s="6">
        <f t="shared" si="49"/>
        <v>177941283.4654631</v>
      </c>
    </row>
    <row r="219" spans="1:27" ht="24.9" customHeight="1" x14ac:dyDescent="0.25">
      <c r="A219" s="173"/>
      <c r="B219" s="165"/>
      <c r="C219" s="1">
        <v>18</v>
      </c>
      <c r="D219" s="4" t="s">
        <v>273</v>
      </c>
      <c r="E219" s="4">
        <v>75400132.024951458</v>
      </c>
      <c r="F219" s="4">
        <v>0</v>
      </c>
      <c r="G219" s="4">
        <v>19229715.438100003</v>
      </c>
      <c r="H219" s="126">
        <v>1797832.4361</v>
      </c>
      <c r="I219" s="4">
        <v>2892830.3969485434</v>
      </c>
      <c r="J219" s="4">
        <f t="shared" si="51"/>
        <v>1446415.1984742717</v>
      </c>
      <c r="K219" s="4">
        <f t="shared" si="58"/>
        <v>1446415.1984742717</v>
      </c>
      <c r="L219" s="127">
        <v>63308318.570600003</v>
      </c>
      <c r="M219" s="5">
        <f t="shared" si="56"/>
        <v>161182413.66822577</v>
      </c>
      <c r="N219" s="8"/>
      <c r="O219" s="165"/>
      <c r="P219" s="9">
        <v>15</v>
      </c>
      <c r="Q219" s="168"/>
      <c r="R219" s="4" t="s">
        <v>638</v>
      </c>
      <c r="S219" s="4">
        <v>57205754.996601939</v>
      </c>
      <c r="T219" s="4">
        <f t="shared" si="61"/>
        <v>-2620951.4900000002</v>
      </c>
      <c r="U219" s="4">
        <v>14589502.172799999</v>
      </c>
      <c r="V219" s="4">
        <v>1364007.7159</v>
      </c>
      <c r="W219" s="4">
        <v>2194777.9465980581</v>
      </c>
      <c r="X219" s="4">
        <f t="shared" si="60"/>
        <v>1097388.9732990291</v>
      </c>
      <c r="Y219" s="4">
        <f t="shared" si="48"/>
        <v>1097388.9732990291</v>
      </c>
      <c r="Z219" s="4">
        <v>49341663.392300002</v>
      </c>
      <c r="AA219" s="6">
        <f t="shared" si="49"/>
        <v>120977365.76090097</v>
      </c>
    </row>
    <row r="220" spans="1:27" ht="24.9" customHeight="1" x14ac:dyDescent="0.25">
      <c r="A220" s="173"/>
      <c r="B220" s="165"/>
      <c r="C220" s="1">
        <v>19</v>
      </c>
      <c r="D220" s="4" t="s">
        <v>274</v>
      </c>
      <c r="E220" s="4">
        <v>98470377.799126223</v>
      </c>
      <c r="F220" s="4">
        <v>0</v>
      </c>
      <c r="G220" s="4">
        <v>25113448.6545</v>
      </c>
      <c r="H220" s="126">
        <v>2347916.8330999999</v>
      </c>
      <c r="I220" s="4">
        <v>3777952.2985737864</v>
      </c>
      <c r="J220" s="4">
        <f t="shared" si="51"/>
        <v>1888976.1492868932</v>
      </c>
      <c r="K220" s="4">
        <f t="shared" si="58"/>
        <v>1888976.1492868932</v>
      </c>
      <c r="L220" s="127">
        <v>85383408.174999997</v>
      </c>
      <c r="M220" s="5">
        <f t="shared" si="56"/>
        <v>213204127.61101311</v>
      </c>
      <c r="N220" s="8"/>
      <c r="O220" s="165"/>
      <c r="P220" s="9">
        <v>16</v>
      </c>
      <c r="Q220" s="168"/>
      <c r="R220" s="4" t="s">
        <v>639</v>
      </c>
      <c r="S220" s="4">
        <v>94545542.27747573</v>
      </c>
      <c r="T220" s="4">
        <f t="shared" si="61"/>
        <v>-2620951.4900000002</v>
      </c>
      <c r="U220" s="4">
        <v>24112476.0013</v>
      </c>
      <c r="V220" s="4">
        <v>2254333.4876999999</v>
      </c>
      <c r="W220" s="4">
        <v>3627370.5529242721</v>
      </c>
      <c r="X220" s="4">
        <f t="shared" si="60"/>
        <v>1813685.2764621361</v>
      </c>
      <c r="Y220" s="4">
        <f t="shared" si="48"/>
        <v>1813685.2764621361</v>
      </c>
      <c r="Z220" s="4">
        <v>75299186.565500006</v>
      </c>
      <c r="AA220" s="6">
        <f t="shared" si="49"/>
        <v>195404272.11843789</v>
      </c>
    </row>
    <row r="221" spans="1:27" ht="24.9" customHeight="1" x14ac:dyDescent="0.25">
      <c r="A221" s="173"/>
      <c r="B221" s="165"/>
      <c r="C221" s="1">
        <v>20</v>
      </c>
      <c r="D221" s="4" t="s">
        <v>275</v>
      </c>
      <c r="E221" s="4">
        <v>78058990.081747577</v>
      </c>
      <c r="F221" s="4">
        <v>0</v>
      </c>
      <c r="G221" s="4">
        <v>19907818.810699999</v>
      </c>
      <c r="H221" s="126">
        <v>1861229.9545</v>
      </c>
      <c r="I221" s="4">
        <v>2994841.1653524265</v>
      </c>
      <c r="J221" s="4">
        <f t="shared" si="51"/>
        <v>1497420.5826762132</v>
      </c>
      <c r="K221" s="4">
        <f t="shared" si="58"/>
        <v>1497420.5826762132</v>
      </c>
      <c r="L221" s="127">
        <v>72032518.430800006</v>
      </c>
      <c r="M221" s="5">
        <f t="shared" si="56"/>
        <v>173357977.8604238</v>
      </c>
      <c r="N221" s="8"/>
      <c r="O221" s="165"/>
      <c r="P221" s="9">
        <v>17</v>
      </c>
      <c r="Q221" s="168"/>
      <c r="R221" s="4" t="s">
        <v>640</v>
      </c>
      <c r="S221" s="4">
        <v>76178057.584077671</v>
      </c>
      <c r="T221" s="4">
        <f t="shared" si="61"/>
        <v>-2620951.4900000002</v>
      </c>
      <c r="U221" s="4">
        <v>19428114.124299999</v>
      </c>
      <c r="V221" s="4">
        <v>1816381.2074</v>
      </c>
      <c r="W221" s="4">
        <v>2922676.5874223299</v>
      </c>
      <c r="X221" s="4">
        <f t="shared" si="60"/>
        <v>1461338.293711165</v>
      </c>
      <c r="Y221" s="4">
        <f t="shared" si="48"/>
        <v>1461338.293711165</v>
      </c>
      <c r="Z221" s="4">
        <v>58056917.266800001</v>
      </c>
      <c r="AA221" s="6">
        <f t="shared" si="49"/>
        <v>154319856.98628885</v>
      </c>
    </row>
    <row r="222" spans="1:27" ht="24.9" customHeight="1" x14ac:dyDescent="0.25">
      <c r="A222" s="173"/>
      <c r="B222" s="165"/>
      <c r="C222" s="1">
        <v>21</v>
      </c>
      <c r="D222" s="4" t="s">
        <v>276</v>
      </c>
      <c r="E222" s="4">
        <v>61907711.10815534</v>
      </c>
      <c r="F222" s="4">
        <v>0</v>
      </c>
      <c r="G222" s="4">
        <v>15788668.216699999</v>
      </c>
      <c r="H222" s="126">
        <v>1476120.6391</v>
      </c>
      <c r="I222" s="4">
        <v>2375174.9989446602</v>
      </c>
      <c r="J222" s="4">
        <f t="shared" si="51"/>
        <v>1187587.4994723301</v>
      </c>
      <c r="K222" s="4">
        <f t="shared" si="58"/>
        <v>1187587.4994723301</v>
      </c>
      <c r="L222" s="127">
        <v>60454176.364600003</v>
      </c>
      <c r="M222" s="5">
        <f t="shared" si="56"/>
        <v>140814263.82802767</v>
      </c>
      <c r="N222" s="8"/>
      <c r="O222" s="166"/>
      <c r="P222" s="9">
        <v>18</v>
      </c>
      <c r="Q222" s="169"/>
      <c r="R222" s="4" t="s">
        <v>641</v>
      </c>
      <c r="S222" s="4">
        <v>89377044.447572812</v>
      </c>
      <c r="T222" s="4">
        <f t="shared" si="61"/>
        <v>-2620951.4900000002</v>
      </c>
      <c r="U222" s="4">
        <v>22794325.225500003</v>
      </c>
      <c r="V222" s="4">
        <v>2131096.3950999998</v>
      </c>
      <c r="W222" s="4">
        <v>3429073.9821271845</v>
      </c>
      <c r="X222" s="4">
        <f t="shared" si="60"/>
        <v>1714536.9910635923</v>
      </c>
      <c r="Y222" s="4">
        <f t="shared" si="48"/>
        <v>1714536.9910635923</v>
      </c>
      <c r="Z222" s="4">
        <v>67249538.881300002</v>
      </c>
      <c r="AA222" s="6">
        <f t="shared" si="49"/>
        <v>180645590.45053643</v>
      </c>
    </row>
    <row r="223" spans="1:27" ht="24.9" customHeight="1" x14ac:dyDescent="0.25">
      <c r="A223" s="173"/>
      <c r="B223" s="165"/>
      <c r="C223" s="1">
        <v>22</v>
      </c>
      <c r="D223" s="4" t="s">
        <v>277</v>
      </c>
      <c r="E223" s="4">
        <v>72740736.235048547</v>
      </c>
      <c r="F223" s="4">
        <v>0</v>
      </c>
      <c r="G223" s="4">
        <v>18551474.9245</v>
      </c>
      <c r="H223" s="126">
        <v>1734422.0959999999</v>
      </c>
      <c r="I223" s="4">
        <v>2790798.9976514559</v>
      </c>
      <c r="J223" s="4">
        <f t="shared" si="51"/>
        <v>1395399.498825728</v>
      </c>
      <c r="K223" s="4">
        <f t="shared" si="58"/>
        <v>1395399.498825728</v>
      </c>
      <c r="L223" s="127">
        <v>69286100.803399995</v>
      </c>
      <c r="M223" s="5">
        <f t="shared" si="56"/>
        <v>163708133.55777428</v>
      </c>
      <c r="N223" s="8"/>
      <c r="O223" s="1"/>
      <c r="P223" s="170" t="s">
        <v>950</v>
      </c>
      <c r="Q223" s="171"/>
      <c r="R223" s="11"/>
      <c r="S223" s="11">
        <f t="shared" ref="S223:V223" si="62">SUM(S205:S222)</f>
        <v>1417545975.7648542</v>
      </c>
      <c r="T223" s="11">
        <f t="shared" si="62"/>
        <v>-47177126.820000023</v>
      </c>
      <c r="U223" s="11">
        <f t="shared" si="62"/>
        <v>361524641.96460003</v>
      </c>
      <c r="V223" s="11">
        <f t="shared" si="62"/>
        <v>33799809.979800001</v>
      </c>
      <c r="W223" s="11">
        <f>SUM(W205:W222)</f>
        <v>54386112.831445627</v>
      </c>
      <c r="X223" s="11">
        <f t="shared" ref="X223" si="63">SUM(X205:X222)</f>
        <v>27193056.415722813</v>
      </c>
      <c r="Y223" s="11">
        <f t="shared" si="48"/>
        <v>27193056.415722813</v>
      </c>
      <c r="Z223" s="11">
        <f>SUM(Z205:Z222)</f>
        <v>1148500491.5586998</v>
      </c>
      <c r="AA223" s="6">
        <f t="shared" si="49"/>
        <v>2941386848.863677</v>
      </c>
    </row>
    <row r="224" spans="1:27" ht="24.9" customHeight="1" x14ac:dyDescent="0.25">
      <c r="A224" s="173"/>
      <c r="B224" s="165"/>
      <c r="C224" s="1">
        <v>23</v>
      </c>
      <c r="D224" s="4" t="s">
        <v>278</v>
      </c>
      <c r="E224" s="4">
        <v>90395819.393495142</v>
      </c>
      <c r="F224" s="4">
        <v>0</v>
      </c>
      <c r="G224" s="4">
        <v>23054149.071699999</v>
      </c>
      <c r="H224" s="126">
        <v>2155387.9526</v>
      </c>
      <c r="I224" s="4">
        <v>3468160.6926048547</v>
      </c>
      <c r="J224" s="4">
        <f t="shared" si="51"/>
        <v>1734080.3463024274</v>
      </c>
      <c r="K224" s="4">
        <f t="shared" si="58"/>
        <v>1734080.3463024274</v>
      </c>
      <c r="L224" s="127">
        <v>83195244.908700004</v>
      </c>
      <c r="M224" s="5">
        <f t="shared" si="56"/>
        <v>200534681.67279756</v>
      </c>
      <c r="N224" s="8"/>
      <c r="O224" s="164">
        <v>29</v>
      </c>
      <c r="P224" s="9">
        <v>1</v>
      </c>
      <c r="Q224" s="164" t="s">
        <v>62</v>
      </c>
      <c r="R224" s="4" t="s">
        <v>642</v>
      </c>
      <c r="S224" s="4">
        <v>55856472.03466019</v>
      </c>
      <c r="T224" s="4">
        <f>-2734288.17</f>
        <v>-2734288.17</v>
      </c>
      <c r="U224" s="4">
        <v>14245387.0272</v>
      </c>
      <c r="V224" s="4">
        <v>1331835.5617</v>
      </c>
      <c r="W224" s="4">
        <v>2143010.8387398054</v>
      </c>
      <c r="X224" s="4">
        <v>0</v>
      </c>
      <c r="Y224" s="4">
        <f t="shared" si="48"/>
        <v>2143010.8387398054</v>
      </c>
      <c r="Z224" s="4">
        <v>47169796.030100003</v>
      </c>
      <c r="AA224" s="6">
        <f t="shared" si="49"/>
        <v>118012213.3224</v>
      </c>
    </row>
    <row r="225" spans="1:27" ht="24.9" customHeight="1" x14ac:dyDescent="0.25">
      <c r="A225" s="173"/>
      <c r="B225" s="165"/>
      <c r="C225" s="1">
        <v>24</v>
      </c>
      <c r="D225" s="4" t="s">
        <v>279</v>
      </c>
      <c r="E225" s="4">
        <v>74390462.115339801</v>
      </c>
      <c r="F225" s="4">
        <v>0</v>
      </c>
      <c r="G225" s="4">
        <v>18972213.699999999</v>
      </c>
      <c r="H225" s="126">
        <v>1773757.9780999999</v>
      </c>
      <c r="I225" s="4">
        <v>2854093.0137601937</v>
      </c>
      <c r="J225" s="4">
        <f t="shared" si="51"/>
        <v>1427046.5068800969</v>
      </c>
      <c r="K225" s="4">
        <f t="shared" si="58"/>
        <v>1427046.5068800969</v>
      </c>
      <c r="L225" s="127">
        <v>62555240.519500002</v>
      </c>
      <c r="M225" s="5">
        <f t="shared" si="56"/>
        <v>159118720.8198199</v>
      </c>
      <c r="N225" s="8"/>
      <c r="O225" s="165"/>
      <c r="P225" s="9">
        <v>2</v>
      </c>
      <c r="Q225" s="165"/>
      <c r="R225" s="4" t="s">
        <v>643</v>
      </c>
      <c r="S225" s="4">
        <v>56013157.168932043</v>
      </c>
      <c r="T225" s="4">
        <f t="shared" ref="T225:T253" si="64">-2734288.17</f>
        <v>-2734288.17</v>
      </c>
      <c r="U225" s="4">
        <v>14285347.309299998</v>
      </c>
      <c r="V225" s="4">
        <v>1335571.5448</v>
      </c>
      <c r="W225" s="4">
        <v>2149022.2806679611</v>
      </c>
      <c r="X225" s="4">
        <v>0</v>
      </c>
      <c r="Y225" s="4">
        <f t="shared" si="48"/>
        <v>2149022.2806679611</v>
      </c>
      <c r="Z225" s="4">
        <v>46231213.024400003</v>
      </c>
      <c r="AA225" s="6">
        <f t="shared" si="49"/>
        <v>117280023.15810001</v>
      </c>
    </row>
    <row r="226" spans="1:27" ht="24.9" customHeight="1" x14ac:dyDescent="0.25">
      <c r="A226" s="173"/>
      <c r="B226" s="166"/>
      <c r="C226" s="1">
        <v>25</v>
      </c>
      <c r="D226" s="4" t="s">
        <v>280</v>
      </c>
      <c r="E226" s="4">
        <v>71440324.847475722</v>
      </c>
      <c r="F226" s="4">
        <v>0</v>
      </c>
      <c r="G226" s="4">
        <v>18219823.7685</v>
      </c>
      <c r="H226" s="126">
        <v>1703415.2302999999</v>
      </c>
      <c r="I226" s="4">
        <v>2740906.915424272</v>
      </c>
      <c r="J226" s="4">
        <f t="shared" si="51"/>
        <v>1370453.457712136</v>
      </c>
      <c r="K226" s="4">
        <f t="shared" si="58"/>
        <v>1370453.457712136</v>
      </c>
      <c r="L226" s="127">
        <v>59993333.848300003</v>
      </c>
      <c r="M226" s="5">
        <f t="shared" si="56"/>
        <v>152727351.15228784</v>
      </c>
      <c r="N226" s="8"/>
      <c r="O226" s="165"/>
      <c r="P226" s="9">
        <v>3</v>
      </c>
      <c r="Q226" s="165"/>
      <c r="R226" s="4" t="s">
        <v>857</v>
      </c>
      <c r="S226" s="4">
        <v>69782985.080097079</v>
      </c>
      <c r="T226" s="4">
        <f t="shared" si="64"/>
        <v>-2734288.17</v>
      </c>
      <c r="U226" s="4">
        <v>17797143.1809</v>
      </c>
      <c r="V226" s="4">
        <v>1663897.8036</v>
      </c>
      <c r="W226" s="4">
        <v>2677320.7819029121</v>
      </c>
      <c r="X226" s="4">
        <v>0</v>
      </c>
      <c r="Y226" s="4">
        <f t="shared" si="48"/>
        <v>2677320.7819029121</v>
      </c>
      <c r="Z226" s="4">
        <v>56388510.103100002</v>
      </c>
      <c r="AA226" s="6">
        <f t="shared" si="49"/>
        <v>145575568.77959996</v>
      </c>
    </row>
    <row r="227" spans="1:27" ht="24.9" customHeight="1" x14ac:dyDescent="0.25">
      <c r="A227" s="1"/>
      <c r="B227" s="172" t="s">
        <v>829</v>
      </c>
      <c r="C227" s="170"/>
      <c r="D227" s="11"/>
      <c r="E227" s="11">
        <f>SUM(E202:E226)</f>
        <v>1829462850.416796</v>
      </c>
      <c r="F227" s="11">
        <f t="shared" ref="F227:K227" si="65">SUM(F202:F226)</f>
        <v>0</v>
      </c>
      <c r="G227" s="11">
        <f t="shared" si="65"/>
        <v>466578095.73150003</v>
      </c>
      <c r="H227" s="11">
        <f>SUM(H202:H226)</f>
        <v>43621510.530200005</v>
      </c>
      <c r="I227" s="11">
        <f t="shared" si="65"/>
        <v>70189873.700303867</v>
      </c>
      <c r="J227" s="11">
        <f t="shared" si="65"/>
        <v>35094936.850151934</v>
      </c>
      <c r="K227" s="11">
        <f t="shared" si="65"/>
        <v>35094936.850151934</v>
      </c>
      <c r="L227" s="11">
        <f>SUM(L202:L226)</f>
        <v>1646617838.0134001</v>
      </c>
      <c r="M227" s="6">
        <f t="shared" si="56"/>
        <v>4021375231.542048</v>
      </c>
      <c r="N227" s="8"/>
      <c r="O227" s="165"/>
      <c r="P227" s="9">
        <v>4</v>
      </c>
      <c r="Q227" s="165"/>
      <c r="R227" s="4" t="s">
        <v>858</v>
      </c>
      <c r="S227" s="4">
        <v>61686616.381844662</v>
      </c>
      <c r="T227" s="4">
        <f t="shared" si="64"/>
        <v>-2734288.17</v>
      </c>
      <c r="U227" s="4">
        <v>15732281.1976</v>
      </c>
      <c r="V227" s="4">
        <v>1470848.8809</v>
      </c>
      <c r="W227" s="4">
        <v>2366692.3937553396</v>
      </c>
      <c r="X227" s="4">
        <v>0</v>
      </c>
      <c r="Y227" s="4">
        <f t="shared" si="48"/>
        <v>2366692.3937553396</v>
      </c>
      <c r="Z227" s="4">
        <v>47126184.349600002</v>
      </c>
      <c r="AA227" s="6">
        <f t="shared" si="49"/>
        <v>125648335.0337</v>
      </c>
    </row>
    <row r="228" spans="1:27" ht="24.9" customHeight="1" x14ac:dyDescent="0.25">
      <c r="A228" s="173"/>
      <c r="B228" s="164" t="s">
        <v>931</v>
      </c>
      <c r="C228" s="1">
        <v>1</v>
      </c>
      <c r="D228" s="4" t="s">
        <v>281</v>
      </c>
      <c r="E228" s="4">
        <v>81125273.354563102</v>
      </c>
      <c r="F228" s="4">
        <f>-3201869.5856</f>
        <v>-3201869.5855999999</v>
      </c>
      <c r="G228" s="4">
        <v>20689830.1043</v>
      </c>
      <c r="H228" s="126">
        <v>1934342.0748999999</v>
      </c>
      <c r="I228" s="4">
        <v>3112483.365936893</v>
      </c>
      <c r="J228" s="4">
        <v>0</v>
      </c>
      <c r="K228" s="4">
        <f t="shared" si="58"/>
        <v>3112483.365936893</v>
      </c>
      <c r="L228" s="127">
        <v>60860174.076300003</v>
      </c>
      <c r="M228" s="5">
        <f t="shared" si="56"/>
        <v>164520233.39039999</v>
      </c>
      <c r="N228" s="8"/>
      <c r="O228" s="165"/>
      <c r="P228" s="9">
        <v>5</v>
      </c>
      <c r="Q228" s="165"/>
      <c r="R228" s="4" t="s">
        <v>859</v>
      </c>
      <c r="S228" s="4">
        <v>58374894.158155344</v>
      </c>
      <c r="T228" s="4">
        <f t="shared" si="64"/>
        <v>-2734288.17</v>
      </c>
      <c r="U228" s="4">
        <v>14887674.2421</v>
      </c>
      <c r="V228" s="4">
        <v>1391884.5412999999</v>
      </c>
      <c r="W228" s="4">
        <v>2239633.5882446603</v>
      </c>
      <c r="X228" s="4">
        <v>0</v>
      </c>
      <c r="Y228" s="4">
        <f t="shared" si="48"/>
        <v>2239633.5882446603</v>
      </c>
      <c r="Z228" s="4">
        <v>46496113.602700002</v>
      </c>
      <c r="AA228" s="6">
        <f t="shared" si="49"/>
        <v>120655911.96250001</v>
      </c>
    </row>
    <row r="229" spans="1:27" ht="24.9" customHeight="1" x14ac:dyDescent="0.25">
      <c r="A229" s="173"/>
      <c r="B229" s="165"/>
      <c r="C229" s="1">
        <v>2</v>
      </c>
      <c r="D229" s="4" t="s">
        <v>282</v>
      </c>
      <c r="E229" s="4">
        <v>76176504.207378641</v>
      </c>
      <c r="F229" s="4">
        <f>-3150897.2633</f>
        <v>-3150897.2633000002</v>
      </c>
      <c r="G229" s="4">
        <v>19427717.958099999</v>
      </c>
      <c r="H229" s="126">
        <v>1816344.1688000001</v>
      </c>
      <c r="I229" s="4">
        <v>2922616.9900213592</v>
      </c>
      <c r="J229" s="4">
        <v>0</v>
      </c>
      <c r="K229" s="4">
        <f t="shared" si="58"/>
        <v>2922616.9900213592</v>
      </c>
      <c r="L229" s="127">
        <v>61467507.109399997</v>
      </c>
      <c r="M229" s="5">
        <f t="shared" si="56"/>
        <v>158659793.17039999</v>
      </c>
      <c r="N229" s="8"/>
      <c r="O229" s="165"/>
      <c r="P229" s="9">
        <v>6</v>
      </c>
      <c r="Q229" s="165"/>
      <c r="R229" s="4" t="s">
        <v>644</v>
      </c>
      <c r="S229" s="4">
        <v>66486137.23932039</v>
      </c>
      <c r="T229" s="4">
        <f t="shared" si="64"/>
        <v>-2734288.17</v>
      </c>
      <c r="U229" s="4">
        <v>16956329.721900001</v>
      </c>
      <c r="V229" s="4">
        <v>1585288.1270999999</v>
      </c>
      <c r="W229" s="4">
        <v>2550832.6526796115</v>
      </c>
      <c r="X229" s="4">
        <v>0</v>
      </c>
      <c r="Y229" s="4">
        <f t="shared" si="48"/>
        <v>2550832.6526796115</v>
      </c>
      <c r="Z229" s="4">
        <v>55017537.785800003</v>
      </c>
      <c r="AA229" s="6">
        <f t="shared" si="49"/>
        <v>139861837.35680002</v>
      </c>
    </row>
    <row r="230" spans="1:27" ht="24.9" customHeight="1" x14ac:dyDescent="0.25">
      <c r="A230" s="173"/>
      <c r="B230" s="165"/>
      <c r="C230" s="1">
        <v>3</v>
      </c>
      <c r="D230" s="4" t="s">
        <v>843</v>
      </c>
      <c r="E230" s="4">
        <v>76832278.279805824</v>
      </c>
      <c r="F230" s="4">
        <f>-3157651.7363</f>
        <v>-3157651.7363</v>
      </c>
      <c r="G230" s="4">
        <v>19594963.670499999</v>
      </c>
      <c r="H230" s="126">
        <v>1831980.3735</v>
      </c>
      <c r="I230" s="4">
        <v>2947776.6696941745</v>
      </c>
      <c r="J230" s="4">
        <v>0</v>
      </c>
      <c r="K230" s="4">
        <f t="shared" si="58"/>
        <v>2947776.6696941745</v>
      </c>
      <c r="L230" s="127">
        <v>61524786.268200003</v>
      </c>
      <c r="M230" s="5">
        <f t="shared" si="56"/>
        <v>159574133.52539998</v>
      </c>
      <c r="N230" s="8"/>
      <c r="O230" s="165"/>
      <c r="P230" s="9">
        <v>7</v>
      </c>
      <c r="Q230" s="165"/>
      <c r="R230" s="4" t="s">
        <v>645</v>
      </c>
      <c r="S230" s="4">
        <v>55725261.284563102</v>
      </c>
      <c r="T230" s="4">
        <f t="shared" si="64"/>
        <v>-2734288.17</v>
      </c>
      <c r="U230" s="4">
        <v>14211923.619199999</v>
      </c>
      <c r="V230" s="4">
        <v>1328706.9871</v>
      </c>
      <c r="W230" s="4">
        <v>2137976.7567368932</v>
      </c>
      <c r="X230" s="4">
        <v>0</v>
      </c>
      <c r="Y230" s="4">
        <f t="shared" si="48"/>
        <v>2137976.7567368932</v>
      </c>
      <c r="Z230" s="4">
        <v>48118319.020000003</v>
      </c>
      <c r="AA230" s="6">
        <f t="shared" si="49"/>
        <v>118787899.49759999</v>
      </c>
    </row>
    <row r="231" spans="1:27" ht="24.9" customHeight="1" x14ac:dyDescent="0.25">
      <c r="A231" s="173"/>
      <c r="B231" s="165"/>
      <c r="C231" s="1">
        <v>4</v>
      </c>
      <c r="D231" s="4" t="s">
        <v>44</v>
      </c>
      <c r="E231" s="4">
        <v>74087785.281165048</v>
      </c>
      <c r="F231" s="4">
        <f>-3129383.4584</f>
        <v>-3129383.4583999999</v>
      </c>
      <c r="G231" s="4">
        <v>18895020.342</v>
      </c>
      <c r="H231" s="126">
        <v>1766540.9850000001</v>
      </c>
      <c r="I231" s="4">
        <v>2842480.3983349511</v>
      </c>
      <c r="J231" s="4">
        <v>0</v>
      </c>
      <c r="K231" s="4">
        <f t="shared" si="58"/>
        <v>2842480.3983349511</v>
      </c>
      <c r="L231" s="127">
        <v>57768093.499200001</v>
      </c>
      <c r="M231" s="5">
        <f t="shared" si="56"/>
        <v>152230537.04730001</v>
      </c>
      <c r="N231" s="8"/>
      <c r="O231" s="165"/>
      <c r="P231" s="9">
        <v>8</v>
      </c>
      <c r="Q231" s="165"/>
      <c r="R231" s="4" t="s">
        <v>646</v>
      </c>
      <c r="S231" s="4">
        <v>57873544.670194179</v>
      </c>
      <c r="T231" s="4">
        <f t="shared" si="64"/>
        <v>-2734288.17</v>
      </c>
      <c r="U231" s="4">
        <v>14759812.290899999</v>
      </c>
      <c r="V231" s="4">
        <v>1379930.4193</v>
      </c>
      <c r="W231" s="4">
        <v>2220398.621405825</v>
      </c>
      <c r="X231" s="4">
        <v>0</v>
      </c>
      <c r="Y231" s="4">
        <f t="shared" si="48"/>
        <v>2220398.621405825</v>
      </c>
      <c r="Z231" s="4">
        <v>47149667.562200002</v>
      </c>
      <c r="AA231" s="6">
        <f t="shared" si="49"/>
        <v>120649065.39400002</v>
      </c>
    </row>
    <row r="232" spans="1:27" ht="24.9" customHeight="1" x14ac:dyDescent="0.25">
      <c r="A232" s="173"/>
      <c r="B232" s="165"/>
      <c r="C232" s="1">
        <v>5</v>
      </c>
      <c r="D232" s="4" t="s">
        <v>283</v>
      </c>
      <c r="E232" s="4">
        <v>73847366.33961165</v>
      </c>
      <c r="F232" s="4">
        <f>-3126907.1433</f>
        <v>-3126907.1433000001</v>
      </c>
      <c r="G232" s="4">
        <v>18833704.9608</v>
      </c>
      <c r="H232" s="126">
        <v>1760808.4622</v>
      </c>
      <c r="I232" s="4">
        <v>2833256.392888349</v>
      </c>
      <c r="J232" s="4">
        <v>0</v>
      </c>
      <c r="K232" s="4">
        <f t="shared" si="58"/>
        <v>2833256.392888349</v>
      </c>
      <c r="L232" s="127">
        <v>60101753.283799998</v>
      </c>
      <c r="M232" s="5">
        <f t="shared" si="56"/>
        <v>154249982.296</v>
      </c>
      <c r="N232" s="8"/>
      <c r="O232" s="165"/>
      <c r="P232" s="9">
        <v>9</v>
      </c>
      <c r="Q232" s="165"/>
      <c r="R232" s="4" t="s">
        <v>647</v>
      </c>
      <c r="S232" s="4">
        <v>56921502.788349517</v>
      </c>
      <c r="T232" s="4">
        <f t="shared" si="64"/>
        <v>-2734288.17</v>
      </c>
      <c r="U232" s="4">
        <v>14517007.749600001</v>
      </c>
      <c r="V232" s="4">
        <v>1357230.0375999999</v>
      </c>
      <c r="W232" s="4">
        <v>2183872.2172504854</v>
      </c>
      <c r="X232" s="4">
        <v>0</v>
      </c>
      <c r="Y232" s="4">
        <f t="shared" si="48"/>
        <v>2183872.2172504854</v>
      </c>
      <c r="Z232" s="4">
        <v>46950867.878700003</v>
      </c>
      <c r="AA232" s="6">
        <f t="shared" si="49"/>
        <v>119196192.5015</v>
      </c>
    </row>
    <row r="233" spans="1:27" ht="24.9" customHeight="1" x14ac:dyDescent="0.25">
      <c r="A233" s="173"/>
      <c r="B233" s="165"/>
      <c r="C233" s="1">
        <v>6</v>
      </c>
      <c r="D233" s="4" t="s">
        <v>284</v>
      </c>
      <c r="E233" s="4">
        <v>76756360.008349508</v>
      </c>
      <c r="F233" s="4">
        <f>-3156869.7781</f>
        <v>-3156869.7781000002</v>
      </c>
      <c r="G233" s="4">
        <v>19575601.811000001</v>
      </c>
      <c r="H233" s="126">
        <v>1830170.1865999999</v>
      </c>
      <c r="I233" s="4">
        <v>2944863.9601504849</v>
      </c>
      <c r="J233" s="4">
        <v>0</v>
      </c>
      <c r="K233" s="4">
        <f t="shared" si="58"/>
        <v>2944863.9601504849</v>
      </c>
      <c r="L233" s="127">
        <v>58559316.239500001</v>
      </c>
      <c r="M233" s="5">
        <f t="shared" si="56"/>
        <v>156509442.42750001</v>
      </c>
      <c r="N233" s="8"/>
      <c r="O233" s="165"/>
      <c r="P233" s="9">
        <v>10</v>
      </c>
      <c r="Q233" s="165"/>
      <c r="R233" s="4" t="s">
        <v>648</v>
      </c>
      <c r="S233" s="4">
        <v>64617153.769320384</v>
      </c>
      <c r="T233" s="4">
        <f t="shared" si="64"/>
        <v>-2734288.17</v>
      </c>
      <c r="U233" s="4">
        <v>16479672.4626</v>
      </c>
      <c r="V233" s="4">
        <v>1540724.2912999999</v>
      </c>
      <c r="W233" s="4">
        <v>2479126.5156796114</v>
      </c>
      <c r="X233" s="4">
        <v>0</v>
      </c>
      <c r="Y233" s="4">
        <f t="shared" si="48"/>
        <v>2479126.5156796114</v>
      </c>
      <c r="Z233" s="4">
        <v>54182951.864500001</v>
      </c>
      <c r="AA233" s="6">
        <f t="shared" si="49"/>
        <v>136565340.73339999</v>
      </c>
    </row>
    <row r="234" spans="1:27" ht="24.9" customHeight="1" x14ac:dyDescent="0.25">
      <c r="A234" s="173"/>
      <c r="B234" s="165"/>
      <c r="C234" s="1">
        <v>7</v>
      </c>
      <c r="D234" s="4" t="s">
        <v>285</v>
      </c>
      <c r="E234" s="4">
        <v>89683959.386213586</v>
      </c>
      <c r="F234" s="4">
        <f>-3290024.0517</f>
        <v>-3290024.0517000002</v>
      </c>
      <c r="G234" s="4">
        <v>22872599.451099999</v>
      </c>
      <c r="H234" s="126">
        <v>2138414.4410999999</v>
      </c>
      <c r="I234" s="4">
        <v>3440849.1982864072</v>
      </c>
      <c r="J234" s="4">
        <v>0</v>
      </c>
      <c r="K234" s="4">
        <f t="shared" si="58"/>
        <v>3440849.1982864072</v>
      </c>
      <c r="L234" s="127">
        <v>68673125.887400001</v>
      </c>
      <c r="M234" s="5">
        <f t="shared" si="56"/>
        <v>183518924.31240001</v>
      </c>
      <c r="N234" s="8"/>
      <c r="O234" s="165"/>
      <c r="P234" s="9">
        <v>11</v>
      </c>
      <c r="Q234" s="165"/>
      <c r="R234" s="4" t="s">
        <v>649</v>
      </c>
      <c r="S234" s="4">
        <v>68418620.771844655</v>
      </c>
      <c r="T234" s="4">
        <f t="shared" si="64"/>
        <v>-2734288.17</v>
      </c>
      <c r="U234" s="4">
        <v>17449181.755800001</v>
      </c>
      <c r="V234" s="4">
        <v>1631366.0515000001</v>
      </c>
      <c r="W234" s="4">
        <v>2624975.0573553401</v>
      </c>
      <c r="X234" s="4">
        <v>0</v>
      </c>
      <c r="Y234" s="4">
        <f t="shared" ref="Y234:Y297" si="66">W234-X234</f>
        <v>2624975.0573553401</v>
      </c>
      <c r="Z234" s="4">
        <v>58483610.267499998</v>
      </c>
      <c r="AA234" s="6">
        <f t="shared" ref="AA234:AA297" si="67">S234+T234+U234+V234+Y234+Z234</f>
        <v>145873465.73399997</v>
      </c>
    </row>
    <row r="235" spans="1:27" ht="24.9" customHeight="1" x14ac:dyDescent="0.25">
      <c r="A235" s="173"/>
      <c r="B235" s="165"/>
      <c r="C235" s="1">
        <v>8</v>
      </c>
      <c r="D235" s="4" t="s">
        <v>286</v>
      </c>
      <c r="E235" s="4">
        <v>79439661.806601942</v>
      </c>
      <c r="F235" s="4">
        <f>-3184507.7866</f>
        <v>-3184507.7866000002</v>
      </c>
      <c r="G235" s="4">
        <v>20259939.207199998</v>
      </c>
      <c r="H235" s="126">
        <v>1894150.5389</v>
      </c>
      <c r="I235" s="4">
        <v>3047812.5465980577</v>
      </c>
      <c r="J235" s="4">
        <v>0</v>
      </c>
      <c r="K235" s="4">
        <f t="shared" si="58"/>
        <v>3047812.5465980577</v>
      </c>
      <c r="L235" s="127">
        <v>60776305.459899999</v>
      </c>
      <c r="M235" s="5">
        <f t="shared" si="56"/>
        <v>162233361.7726</v>
      </c>
      <c r="N235" s="8"/>
      <c r="O235" s="165"/>
      <c r="P235" s="9">
        <v>12</v>
      </c>
      <c r="Q235" s="165"/>
      <c r="R235" s="4" t="s">
        <v>650</v>
      </c>
      <c r="S235" s="4">
        <v>79076158.73815535</v>
      </c>
      <c r="T235" s="4">
        <f t="shared" si="64"/>
        <v>-2734288.17</v>
      </c>
      <c r="U235" s="4">
        <v>20167232.995900001</v>
      </c>
      <c r="V235" s="4">
        <v>1885483.2117999999</v>
      </c>
      <c r="W235" s="4">
        <v>3033866.2484446601</v>
      </c>
      <c r="X235" s="4">
        <v>0</v>
      </c>
      <c r="Y235" s="4">
        <f t="shared" si="66"/>
        <v>3033866.2484446601</v>
      </c>
      <c r="Z235" s="4">
        <v>61072106.396300003</v>
      </c>
      <c r="AA235" s="6">
        <f t="shared" si="67"/>
        <v>162500559.4206</v>
      </c>
    </row>
    <row r="236" spans="1:27" ht="24.9" customHeight="1" x14ac:dyDescent="0.25">
      <c r="A236" s="173"/>
      <c r="B236" s="165"/>
      <c r="C236" s="1">
        <v>9</v>
      </c>
      <c r="D236" s="4" t="s">
        <v>287</v>
      </c>
      <c r="E236" s="4">
        <v>71873861.589417472</v>
      </c>
      <c r="F236" s="4">
        <f>-3106580.0444</f>
        <v>-3106580.0444</v>
      </c>
      <c r="G236" s="4">
        <v>18330391.057599999</v>
      </c>
      <c r="H236" s="126">
        <v>1713752.4325000001</v>
      </c>
      <c r="I236" s="4">
        <v>2757540.1523825238</v>
      </c>
      <c r="J236" s="4">
        <v>0</v>
      </c>
      <c r="K236" s="4">
        <f t="shared" si="58"/>
        <v>2757540.1523825238</v>
      </c>
      <c r="L236" s="127">
        <v>57032783.1699</v>
      </c>
      <c r="M236" s="5">
        <f t="shared" si="56"/>
        <v>148601748.3574</v>
      </c>
      <c r="N236" s="8"/>
      <c r="O236" s="165"/>
      <c r="P236" s="9">
        <v>13</v>
      </c>
      <c r="Q236" s="165"/>
      <c r="R236" s="4" t="s">
        <v>651</v>
      </c>
      <c r="S236" s="4">
        <v>73710385.997669905</v>
      </c>
      <c r="T236" s="4">
        <f t="shared" si="64"/>
        <v>-2734288.17</v>
      </c>
      <c r="U236" s="4">
        <v>18798770.101599999</v>
      </c>
      <c r="V236" s="4">
        <v>1757542.3181</v>
      </c>
      <c r="W236" s="4">
        <v>2828000.9524300969</v>
      </c>
      <c r="X236" s="4">
        <v>0</v>
      </c>
      <c r="Y236" s="4">
        <f t="shared" si="66"/>
        <v>2828000.9524300969</v>
      </c>
      <c r="Z236" s="4">
        <v>56798782.949900001</v>
      </c>
      <c r="AA236" s="6">
        <f t="shared" si="67"/>
        <v>151159194.14970002</v>
      </c>
    </row>
    <row r="237" spans="1:27" ht="24.9" customHeight="1" x14ac:dyDescent="0.25">
      <c r="A237" s="173"/>
      <c r="B237" s="165"/>
      <c r="C237" s="1">
        <v>10</v>
      </c>
      <c r="D237" s="4" t="s">
        <v>288</v>
      </c>
      <c r="E237" s="4">
        <v>99832482.828446597</v>
      </c>
      <c r="F237" s="4">
        <f>-3394553.8431</f>
        <v>-3394553.8431000002</v>
      </c>
      <c r="G237" s="4">
        <v>25460833.883400001</v>
      </c>
      <c r="H237" s="126">
        <v>2380394.7152999998</v>
      </c>
      <c r="I237" s="4">
        <v>3830211.3428533976</v>
      </c>
      <c r="J237" s="4">
        <v>0</v>
      </c>
      <c r="K237" s="4">
        <f t="shared" si="58"/>
        <v>3830211.3428533976</v>
      </c>
      <c r="L237" s="127">
        <v>71092021.036300004</v>
      </c>
      <c r="M237" s="5">
        <f t="shared" si="56"/>
        <v>199201389.9632</v>
      </c>
      <c r="N237" s="8"/>
      <c r="O237" s="165"/>
      <c r="P237" s="9">
        <v>14</v>
      </c>
      <c r="Q237" s="165"/>
      <c r="R237" s="4" t="s">
        <v>652</v>
      </c>
      <c r="S237" s="4">
        <v>64252627.455048546</v>
      </c>
      <c r="T237" s="4">
        <f t="shared" si="64"/>
        <v>-2734288.17</v>
      </c>
      <c r="U237" s="4">
        <v>16386705.2873</v>
      </c>
      <c r="V237" s="4">
        <v>1532032.5660000001</v>
      </c>
      <c r="W237" s="4">
        <v>2465140.9592514564</v>
      </c>
      <c r="X237" s="4">
        <v>0</v>
      </c>
      <c r="Y237" s="4">
        <f t="shared" si="66"/>
        <v>2465140.9592514564</v>
      </c>
      <c r="Z237" s="4">
        <v>54518053.581</v>
      </c>
      <c r="AA237" s="6">
        <f t="shared" si="67"/>
        <v>136420271.67860001</v>
      </c>
    </row>
    <row r="238" spans="1:27" ht="24.9" customHeight="1" x14ac:dyDescent="0.25">
      <c r="A238" s="173"/>
      <c r="B238" s="165"/>
      <c r="C238" s="1">
        <v>11</v>
      </c>
      <c r="D238" s="4" t="s">
        <v>289</v>
      </c>
      <c r="E238" s="4">
        <v>77448549.422621369</v>
      </c>
      <c r="F238" s="4">
        <f>-3163999.3291</f>
        <v>-3163999.3291000002</v>
      </c>
      <c r="G238" s="4">
        <v>19752134.730999999</v>
      </c>
      <c r="H238" s="126">
        <v>1846674.6747999999</v>
      </c>
      <c r="I238" s="4">
        <v>2971420.7647786406</v>
      </c>
      <c r="J238" s="4">
        <v>0</v>
      </c>
      <c r="K238" s="4">
        <f t="shared" si="58"/>
        <v>2971420.7647786406</v>
      </c>
      <c r="L238" s="127">
        <v>60475372.439000003</v>
      </c>
      <c r="M238" s="5">
        <f t="shared" si="56"/>
        <v>159330152.7031</v>
      </c>
      <c r="N238" s="8"/>
      <c r="O238" s="165"/>
      <c r="P238" s="9">
        <v>15</v>
      </c>
      <c r="Q238" s="165"/>
      <c r="R238" s="4" t="s">
        <v>653</v>
      </c>
      <c r="S238" s="4">
        <v>50491080.38660194</v>
      </c>
      <c r="T238" s="4">
        <f t="shared" si="64"/>
        <v>-2734288.17</v>
      </c>
      <c r="U238" s="4">
        <v>12877021.325100001</v>
      </c>
      <c r="V238" s="4">
        <v>1203903.7548</v>
      </c>
      <c r="W238" s="4">
        <v>1937160.1639980581</v>
      </c>
      <c r="X238" s="4">
        <v>0</v>
      </c>
      <c r="Y238" s="4">
        <f t="shared" si="66"/>
        <v>1937160.1639980581</v>
      </c>
      <c r="Z238" s="4">
        <v>42306783.022500001</v>
      </c>
      <c r="AA238" s="6">
        <f t="shared" si="67"/>
        <v>106081660.48300001</v>
      </c>
    </row>
    <row r="239" spans="1:27" ht="24.9" customHeight="1" x14ac:dyDescent="0.25">
      <c r="A239" s="173"/>
      <c r="B239" s="165"/>
      <c r="C239" s="1">
        <v>12</v>
      </c>
      <c r="D239" s="4" t="s">
        <v>290</v>
      </c>
      <c r="E239" s="4">
        <v>85458525.058543682</v>
      </c>
      <c r="F239" s="4">
        <f>-3246502.0781</f>
        <v>-3246502.0781</v>
      </c>
      <c r="G239" s="4">
        <v>21794963.410599999</v>
      </c>
      <c r="H239" s="126">
        <v>2037663.6507999999</v>
      </c>
      <c r="I239" s="4">
        <v>3278734.5635563107</v>
      </c>
      <c r="J239" s="4">
        <v>0</v>
      </c>
      <c r="K239" s="4">
        <f t="shared" si="58"/>
        <v>3278734.5635563107</v>
      </c>
      <c r="L239" s="127">
        <v>66403454.7509</v>
      </c>
      <c r="M239" s="5">
        <f t="shared" si="56"/>
        <v>175726839.3563</v>
      </c>
      <c r="N239" s="8"/>
      <c r="O239" s="165"/>
      <c r="P239" s="9">
        <v>16</v>
      </c>
      <c r="Q239" s="165"/>
      <c r="R239" s="4" t="s">
        <v>548</v>
      </c>
      <c r="S239" s="4">
        <v>65062535.658349514</v>
      </c>
      <c r="T239" s="4">
        <f t="shared" si="64"/>
        <v>-2734288.17</v>
      </c>
      <c r="U239" s="4">
        <v>16593260.6853</v>
      </c>
      <c r="V239" s="4">
        <v>1551343.9280000001</v>
      </c>
      <c r="W239" s="4">
        <v>2496214.2081504851</v>
      </c>
      <c r="X239" s="4">
        <v>0</v>
      </c>
      <c r="Y239" s="4">
        <f t="shared" si="66"/>
        <v>2496214.2081504851</v>
      </c>
      <c r="Z239" s="4">
        <v>49723253.7148</v>
      </c>
      <c r="AA239" s="6">
        <f t="shared" si="67"/>
        <v>132692320.02460001</v>
      </c>
    </row>
    <row r="240" spans="1:27" ht="24.9" customHeight="1" x14ac:dyDescent="0.25">
      <c r="A240" s="173"/>
      <c r="B240" s="166"/>
      <c r="C240" s="1">
        <v>13</v>
      </c>
      <c r="D240" s="4" t="s">
        <v>291</v>
      </c>
      <c r="E240" s="4">
        <v>93598289.316990286</v>
      </c>
      <c r="F240" s="4">
        <f>-3330341.65</f>
        <v>-3330341.65</v>
      </c>
      <c r="G240" s="4">
        <v>23870892.805100001</v>
      </c>
      <c r="H240" s="126">
        <v>2231747.2924000002</v>
      </c>
      <c r="I240" s="4">
        <v>3591027.8825097089</v>
      </c>
      <c r="J240" s="4">
        <v>0</v>
      </c>
      <c r="K240" s="4">
        <f t="shared" si="58"/>
        <v>3591027.8825097089</v>
      </c>
      <c r="L240" s="127">
        <v>71434453.491099998</v>
      </c>
      <c r="M240" s="5">
        <f t="shared" si="56"/>
        <v>191396069.13809997</v>
      </c>
      <c r="N240" s="8"/>
      <c r="O240" s="165"/>
      <c r="P240" s="9">
        <v>17</v>
      </c>
      <c r="Q240" s="165"/>
      <c r="R240" s="4" t="s">
        <v>654</v>
      </c>
      <c r="S240" s="4">
        <v>57361520.863592237</v>
      </c>
      <c r="T240" s="4">
        <f t="shared" si="64"/>
        <v>-2734288.17</v>
      </c>
      <c r="U240" s="4">
        <v>14629228.009</v>
      </c>
      <c r="V240" s="4">
        <v>1367721.7801000001</v>
      </c>
      <c r="W240" s="4">
        <v>2200754.1196077671</v>
      </c>
      <c r="X240" s="4">
        <v>0</v>
      </c>
      <c r="Y240" s="4">
        <f t="shared" si="66"/>
        <v>2200754.1196077671</v>
      </c>
      <c r="Z240" s="4">
        <v>45411909.8288</v>
      </c>
      <c r="AA240" s="6">
        <f t="shared" si="67"/>
        <v>118236846.43110001</v>
      </c>
    </row>
    <row r="241" spans="1:27" ht="24.9" customHeight="1" x14ac:dyDescent="0.25">
      <c r="A241" s="1"/>
      <c r="B241" s="172" t="s">
        <v>830</v>
      </c>
      <c r="C241" s="170"/>
      <c r="D241" s="11"/>
      <c r="E241" s="11">
        <f>SUM(E228:E240)</f>
        <v>1056160896.8797088</v>
      </c>
      <c r="F241" s="11">
        <f>SUM(F228:F240)</f>
        <v>-41640087.748000003</v>
      </c>
      <c r="G241" s="11">
        <f t="shared" ref="G241:J241" si="68">SUM(G228:G240)</f>
        <v>269358593.39270002</v>
      </c>
      <c r="H241" s="11">
        <f>SUM(H228:H240)</f>
        <v>25182983.996800002</v>
      </c>
      <c r="I241" s="11">
        <f t="shared" si="68"/>
        <v>40521074.227991261</v>
      </c>
      <c r="J241" s="11">
        <f t="shared" si="68"/>
        <v>0</v>
      </c>
      <c r="K241" s="11">
        <f t="shared" si="58"/>
        <v>40521074.227991261</v>
      </c>
      <c r="L241" s="11">
        <f>SUM(L228:L240)</f>
        <v>816169146.71090007</v>
      </c>
      <c r="M241" s="6">
        <f t="shared" si="56"/>
        <v>2165752607.4601002</v>
      </c>
      <c r="N241" s="8"/>
      <c r="O241" s="165"/>
      <c r="P241" s="9">
        <v>18</v>
      </c>
      <c r="Q241" s="165"/>
      <c r="R241" s="4" t="s">
        <v>860</v>
      </c>
      <c r="S241" s="4">
        <v>59800006.500679612</v>
      </c>
      <c r="T241" s="4">
        <f t="shared" si="64"/>
        <v>-2734288.17</v>
      </c>
      <c r="U241" s="4">
        <v>15251128.5766</v>
      </c>
      <c r="V241" s="4">
        <v>1425864.7627999999</v>
      </c>
      <c r="W241" s="4">
        <v>2294309.9952203883</v>
      </c>
      <c r="X241" s="4">
        <v>0</v>
      </c>
      <c r="Y241" s="4">
        <f t="shared" si="66"/>
        <v>2294309.9952203883</v>
      </c>
      <c r="Z241" s="4">
        <v>50945623.268600002</v>
      </c>
      <c r="AA241" s="6">
        <f t="shared" si="67"/>
        <v>126982644.9339</v>
      </c>
    </row>
    <row r="242" spans="1:27" ht="24.9" customHeight="1" x14ac:dyDescent="0.25">
      <c r="A242" s="173">
        <v>12</v>
      </c>
      <c r="B242" s="164" t="s">
        <v>831</v>
      </c>
      <c r="C242" s="1">
        <v>1</v>
      </c>
      <c r="D242" s="4" t="s">
        <v>292</v>
      </c>
      <c r="E242" s="4">
        <v>97174916.38097088</v>
      </c>
      <c r="F242" s="4">
        <v>0</v>
      </c>
      <c r="G242" s="4">
        <v>24783059.917099997</v>
      </c>
      <c r="H242" s="126">
        <v>2317027.9939000001</v>
      </c>
      <c r="I242" s="4">
        <v>3728250.128729126</v>
      </c>
      <c r="J242" s="4">
        <f t="shared" ref="J242:J259" si="69">I242/2</f>
        <v>1864125.064364563</v>
      </c>
      <c r="K242" s="4">
        <f t="shared" ref="K242:K305" si="70">I242-J242</f>
        <v>1864125.064364563</v>
      </c>
      <c r="L242" s="127">
        <v>76222560.048700005</v>
      </c>
      <c r="M242" s="5">
        <f t="shared" si="56"/>
        <v>202361689.40503544</v>
      </c>
      <c r="N242" s="8"/>
      <c r="O242" s="165"/>
      <c r="P242" s="9">
        <v>19</v>
      </c>
      <c r="Q242" s="165"/>
      <c r="R242" s="4" t="s">
        <v>655</v>
      </c>
      <c r="S242" s="4">
        <v>63369731.438640781</v>
      </c>
      <c r="T242" s="4">
        <f t="shared" si="64"/>
        <v>-2734288.17</v>
      </c>
      <c r="U242" s="4">
        <v>16161535.400799999</v>
      </c>
      <c r="V242" s="4">
        <v>1510980.8907000001</v>
      </c>
      <c r="W242" s="4">
        <v>2431267.4318592236</v>
      </c>
      <c r="X242" s="4">
        <v>0</v>
      </c>
      <c r="Y242" s="4">
        <f t="shared" si="66"/>
        <v>2431267.4318592236</v>
      </c>
      <c r="Z242" s="4">
        <v>50569022.118199997</v>
      </c>
      <c r="AA242" s="6">
        <f t="shared" si="67"/>
        <v>131308249.11019999</v>
      </c>
    </row>
    <row r="243" spans="1:27" ht="24.9" customHeight="1" x14ac:dyDescent="0.25">
      <c r="A243" s="173"/>
      <c r="B243" s="165"/>
      <c r="C243" s="1">
        <v>2</v>
      </c>
      <c r="D243" s="4" t="s">
        <v>293</v>
      </c>
      <c r="E243" s="4">
        <v>92295025.452038839</v>
      </c>
      <c r="F243" s="4">
        <v>0</v>
      </c>
      <c r="G243" s="4">
        <v>23538514.166100003</v>
      </c>
      <c r="H243" s="126">
        <v>2200672.4125000001</v>
      </c>
      <c r="I243" s="4">
        <v>3541026.3609611648</v>
      </c>
      <c r="J243" s="4">
        <f t="shared" si="69"/>
        <v>1770513.1804805824</v>
      </c>
      <c r="K243" s="4">
        <f t="shared" si="70"/>
        <v>1770513.1804805824</v>
      </c>
      <c r="L243" s="127">
        <v>85887827.910699993</v>
      </c>
      <c r="M243" s="5">
        <f t="shared" si="56"/>
        <v>205692553.12181944</v>
      </c>
      <c r="N243" s="8"/>
      <c r="O243" s="165"/>
      <c r="P243" s="9">
        <v>20</v>
      </c>
      <c r="Q243" s="165"/>
      <c r="R243" s="4" t="s">
        <v>552</v>
      </c>
      <c r="S243" s="4">
        <v>62713713.789417475</v>
      </c>
      <c r="T243" s="4">
        <f t="shared" si="64"/>
        <v>-2734288.17</v>
      </c>
      <c r="U243" s="4">
        <v>15994227.5677</v>
      </c>
      <c r="V243" s="4">
        <v>1495338.8783</v>
      </c>
      <c r="W243" s="4">
        <v>2406098.4069825243</v>
      </c>
      <c r="X243" s="4">
        <v>0</v>
      </c>
      <c r="Y243" s="4">
        <f t="shared" si="66"/>
        <v>2406098.4069825243</v>
      </c>
      <c r="Z243" s="4">
        <v>52549812.464599997</v>
      </c>
      <c r="AA243" s="6">
        <f t="shared" si="67"/>
        <v>132424902.93699999</v>
      </c>
    </row>
    <row r="244" spans="1:27" ht="24.9" customHeight="1" x14ac:dyDescent="0.25">
      <c r="A244" s="173"/>
      <c r="B244" s="165"/>
      <c r="C244" s="1">
        <v>3</v>
      </c>
      <c r="D244" s="4" t="s">
        <v>294</v>
      </c>
      <c r="E244" s="4">
        <v>61073308.81213592</v>
      </c>
      <c r="F244" s="4">
        <v>0</v>
      </c>
      <c r="G244" s="4">
        <v>15575865.953900002</v>
      </c>
      <c r="H244" s="126">
        <v>1456225.2427999999</v>
      </c>
      <c r="I244" s="4">
        <v>2343162.0002640774</v>
      </c>
      <c r="J244" s="4">
        <f t="shared" si="69"/>
        <v>1171581.0001320387</v>
      </c>
      <c r="K244" s="4">
        <f t="shared" si="70"/>
        <v>1171581.0001320387</v>
      </c>
      <c r="L244" s="127">
        <v>56740191.066399999</v>
      </c>
      <c r="M244" s="5">
        <f t="shared" si="56"/>
        <v>136017172.07536796</v>
      </c>
      <c r="N244" s="8"/>
      <c r="O244" s="165"/>
      <c r="P244" s="9">
        <v>21</v>
      </c>
      <c r="Q244" s="165"/>
      <c r="R244" s="4" t="s">
        <v>656</v>
      </c>
      <c r="S244" s="4">
        <v>67853874.763398066</v>
      </c>
      <c r="T244" s="4">
        <f t="shared" si="64"/>
        <v>-2734288.17</v>
      </c>
      <c r="U244" s="4">
        <v>17305151.437199999</v>
      </c>
      <c r="V244" s="4">
        <v>1617900.3097999999</v>
      </c>
      <c r="W244" s="4">
        <v>2603307.7953019417</v>
      </c>
      <c r="X244" s="4">
        <v>0</v>
      </c>
      <c r="Y244" s="4">
        <f t="shared" si="66"/>
        <v>2603307.7953019417</v>
      </c>
      <c r="Z244" s="4">
        <v>55544481.196800001</v>
      </c>
      <c r="AA244" s="6">
        <f t="shared" si="67"/>
        <v>142190427.33250001</v>
      </c>
    </row>
    <row r="245" spans="1:27" ht="24.9" customHeight="1" x14ac:dyDescent="0.25">
      <c r="A245" s="173"/>
      <c r="B245" s="165"/>
      <c r="C245" s="1">
        <v>4</v>
      </c>
      <c r="D245" s="4" t="s">
        <v>295</v>
      </c>
      <c r="E245" s="4">
        <v>62876770.850776702</v>
      </c>
      <c r="F245" s="4">
        <v>0</v>
      </c>
      <c r="G245" s="4">
        <v>16035812.9178</v>
      </c>
      <c r="H245" s="126">
        <v>1499226.7927999999</v>
      </c>
      <c r="I245" s="4">
        <v>2412354.3168233009</v>
      </c>
      <c r="J245" s="4">
        <f t="shared" si="69"/>
        <v>1206177.1584116505</v>
      </c>
      <c r="K245" s="4">
        <f t="shared" si="70"/>
        <v>1206177.1584116505</v>
      </c>
      <c r="L245" s="127">
        <v>58484161.289800003</v>
      </c>
      <c r="M245" s="5">
        <f t="shared" si="56"/>
        <v>140102149.00958836</v>
      </c>
      <c r="N245" s="8"/>
      <c r="O245" s="165"/>
      <c r="P245" s="9">
        <v>22</v>
      </c>
      <c r="Q245" s="165"/>
      <c r="R245" s="4" t="s">
        <v>657</v>
      </c>
      <c r="S245" s="4">
        <v>61588645.245048538</v>
      </c>
      <c r="T245" s="4">
        <f t="shared" si="64"/>
        <v>-2734288.17</v>
      </c>
      <c r="U245" s="4">
        <v>15707295.0733</v>
      </c>
      <c r="V245" s="4">
        <v>1468512.8679</v>
      </c>
      <c r="W245" s="4">
        <v>2362933.5955514559</v>
      </c>
      <c r="X245" s="4">
        <v>0</v>
      </c>
      <c r="Y245" s="4">
        <f t="shared" si="66"/>
        <v>2362933.5955514559</v>
      </c>
      <c r="Z245" s="4">
        <v>50522055.693000004</v>
      </c>
      <c r="AA245" s="6">
        <f t="shared" si="67"/>
        <v>128915154.3048</v>
      </c>
    </row>
    <row r="246" spans="1:27" ht="24.9" customHeight="1" x14ac:dyDescent="0.25">
      <c r="A246" s="173"/>
      <c r="B246" s="165"/>
      <c r="C246" s="1">
        <v>5</v>
      </c>
      <c r="D246" s="4" t="s">
        <v>296</v>
      </c>
      <c r="E246" s="4">
        <v>75285181.13563107</v>
      </c>
      <c r="F246" s="4">
        <v>0</v>
      </c>
      <c r="G246" s="4">
        <v>19200398.8728</v>
      </c>
      <c r="H246" s="126">
        <v>1795091.5597999999</v>
      </c>
      <c r="I246" s="4">
        <v>2888420.1470689317</v>
      </c>
      <c r="J246" s="4">
        <f t="shared" si="69"/>
        <v>1444210.0735344659</v>
      </c>
      <c r="K246" s="4">
        <f t="shared" si="70"/>
        <v>1444210.0735344659</v>
      </c>
      <c r="L246" s="127">
        <v>64494745.470399998</v>
      </c>
      <c r="M246" s="5">
        <f t="shared" si="56"/>
        <v>162219627.11216554</v>
      </c>
      <c r="N246" s="8"/>
      <c r="O246" s="165"/>
      <c r="P246" s="9">
        <v>23</v>
      </c>
      <c r="Q246" s="165"/>
      <c r="R246" s="4" t="s">
        <v>658</v>
      </c>
      <c r="S246" s="4">
        <v>75731882.10766989</v>
      </c>
      <c r="T246" s="4">
        <f t="shared" si="64"/>
        <v>-2734288.17</v>
      </c>
      <c r="U246" s="4">
        <v>19314323.5086</v>
      </c>
      <c r="V246" s="4">
        <v>1805742.6484999999</v>
      </c>
      <c r="W246" s="4">
        <v>2905558.4480300969</v>
      </c>
      <c r="X246" s="4">
        <v>0</v>
      </c>
      <c r="Y246" s="4">
        <f t="shared" si="66"/>
        <v>2905558.4480300969</v>
      </c>
      <c r="Z246" s="4">
        <v>61480888.245499998</v>
      </c>
      <c r="AA246" s="6">
        <f t="shared" si="67"/>
        <v>158504106.78829998</v>
      </c>
    </row>
    <row r="247" spans="1:27" ht="24.9" customHeight="1" x14ac:dyDescent="0.25">
      <c r="A247" s="173"/>
      <c r="B247" s="165"/>
      <c r="C247" s="1">
        <v>6</v>
      </c>
      <c r="D247" s="4" t="s">
        <v>297</v>
      </c>
      <c r="E247" s="4">
        <v>63989682.248058252</v>
      </c>
      <c r="F247" s="4">
        <v>0</v>
      </c>
      <c r="G247" s="4">
        <v>16319644.907199999</v>
      </c>
      <c r="H247" s="126">
        <v>1525762.9295000001</v>
      </c>
      <c r="I247" s="4">
        <v>2455052.7025417476</v>
      </c>
      <c r="J247" s="4">
        <f t="shared" si="69"/>
        <v>1227526.3512708738</v>
      </c>
      <c r="K247" s="4">
        <f t="shared" si="70"/>
        <v>1227526.3512708738</v>
      </c>
      <c r="L247" s="127">
        <v>59291288.004799999</v>
      </c>
      <c r="M247" s="5">
        <f t="shared" si="56"/>
        <v>142353904.44082913</v>
      </c>
      <c r="N247" s="8"/>
      <c r="O247" s="165"/>
      <c r="P247" s="9">
        <v>24</v>
      </c>
      <c r="Q247" s="165"/>
      <c r="R247" s="4" t="s">
        <v>861</v>
      </c>
      <c r="S247" s="4">
        <v>62801686.033398055</v>
      </c>
      <c r="T247" s="4">
        <f t="shared" si="64"/>
        <v>-2734288.17</v>
      </c>
      <c r="U247" s="4">
        <v>16016663.618800001</v>
      </c>
      <c r="V247" s="4">
        <v>1497436.4787000001</v>
      </c>
      <c r="W247" s="4">
        <v>2409473.5840019416</v>
      </c>
      <c r="X247" s="4">
        <v>0</v>
      </c>
      <c r="Y247" s="4">
        <f t="shared" si="66"/>
        <v>2409473.5840019416</v>
      </c>
      <c r="Z247" s="4">
        <v>52178802.555299997</v>
      </c>
      <c r="AA247" s="6">
        <f t="shared" si="67"/>
        <v>132169774.1002</v>
      </c>
    </row>
    <row r="248" spans="1:27" ht="24.9" customHeight="1" x14ac:dyDescent="0.25">
      <c r="A248" s="173"/>
      <c r="B248" s="165"/>
      <c r="C248" s="1">
        <v>7</v>
      </c>
      <c r="D248" s="4" t="s">
        <v>298</v>
      </c>
      <c r="E248" s="4">
        <v>64048538.86504855</v>
      </c>
      <c r="F248" s="4">
        <v>0</v>
      </c>
      <c r="G248" s="4">
        <v>16334655.437899999</v>
      </c>
      <c r="H248" s="126">
        <v>1527166.3001999999</v>
      </c>
      <c r="I248" s="4">
        <v>2457310.8180514565</v>
      </c>
      <c r="J248" s="4">
        <f t="shared" si="69"/>
        <v>1228655.4090257282</v>
      </c>
      <c r="K248" s="4">
        <f t="shared" si="70"/>
        <v>1228655.4090257282</v>
      </c>
      <c r="L248" s="127">
        <v>55406369.439999998</v>
      </c>
      <c r="M248" s="5">
        <f t="shared" si="56"/>
        <v>138545385.45217428</v>
      </c>
      <c r="N248" s="8"/>
      <c r="O248" s="165"/>
      <c r="P248" s="9">
        <v>25</v>
      </c>
      <c r="Q248" s="165"/>
      <c r="R248" s="4" t="s">
        <v>862</v>
      </c>
      <c r="S248" s="4">
        <v>82740439.868349522</v>
      </c>
      <c r="T248" s="4">
        <f t="shared" si="64"/>
        <v>-2734288.17</v>
      </c>
      <c r="U248" s="4">
        <v>21101755.0123</v>
      </c>
      <c r="V248" s="4">
        <v>1972853.9272</v>
      </c>
      <c r="W248" s="4">
        <v>3174451.4642504854</v>
      </c>
      <c r="X248" s="4">
        <v>0</v>
      </c>
      <c r="Y248" s="4">
        <f t="shared" si="66"/>
        <v>3174451.4642504854</v>
      </c>
      <c r="Z248" s="4">
        <v>54365474.823899999</v>
      </c>
      <c r="AA248" s="6">
        <f t="shared" si="67"/>
        <v>160620686.926</v>
      </c>
    </row>
    <row r="249" spans="1:27" ht="24.9" customHeight="1" x14ac:dyDescent="0.25">
      <c r="A249" s="173"/>
      <c r="B249" s="165"/>
      <c r="C249" s="1">
        <v>8</v>
      </c>
      <c r="D249" s="4" t="s">
        <v>299</v>
      </c>
      <c r="E249" s="4">
        <v>74301644.677766979</v>
      </c>
      <c r="F249" s="4">
        <v>0</v>
      </c>
      <c r="G249" s="4">
        <v>18949562.0944</v>
      </c>
      <c r="H249" s="126">
        <v>1771640.2249</v>
      </c>
      <c r="I249" s="4">
        <v>2850685.4098330094</v>
      </c>
      <c r="J249" s="4">
        <f t="shared" si="69"/>
        <v>1425342.7049165047</v>
      </c>
      <c r="K249" s="4">
        <f t="shared" si="70"/>
        <v>1425342.7049165047</v>
      </c>
      <c r="L249" s="127">
        <v>61795418.517999999</v>
      </c>
      <c r="M249" s="5">
        <f t="shared" si="56"/>
        <v>158243608.21998349</v>
      </c>
      <c r="N249" s="8"/>
      <c r="O249" s="165"/>
      <c r="P249" s="9">
        <v>26</v>
      </c>
      <c r="Q249" s="165"/>
      <c r="R249" s="4" t="s">
        <v>659</v>
      </c>
      <c r="S249" s="4">
        <v>56633901.868252426</v>
      </c>
      <c r="T249" s="4">
        <f t="shared" si="64"/>
        <v>-2734288.17</v>
      </c>
      <c r="U249" s="4">
        <v>14443659.2859</v>
      </c>
      <c r="V249" s="4">
        <v>1350372.513</v>
      </c>
      <c r="W249" s="4">
        <v>2172838.0100475727</v>
      </c>
      <c r="X249" s="4">
        <v>0</v>
      </c>
      <c r="Y249" s="4">
        <f t="shared" si="66"/>
        <v>2172838.0100475727</v>
      </c>
      <c r="Z249" s="4">
        <v>47218998.951800004</v>
      </c>
      <c r="AA249" s="6">
        <f t="shared" si="67"/>
        <v>119085482.45899999</v>
      </c>
    </row>
    <row r="250" spans="1:27" ht="24.9" customHeight="1" x14ac:dyDescent="0.25">
      <c r="A250" s="173"/>
      <c r="B250" s="165"/>
      <c r="C250" s="1">
        <v>9</v>
      </c>
      <c r="D250" s="4" t="s">
        <v>300</v>
      </c>
      <c r="E250" s="4">
        <v>81778079.846893206</v>
      </c>
      <c r="F250" s="4">
        <v>0</v>
      </c>
      <c r="G250" s="4">
        <v>20856318.978500001</v>
      </c>
      <c r="H250" s="126">
        <v>1949907.5208999999</v>
      </c>
      <c r="I250" s="4">
        <v>3137529.1904067961</v>
      </c>
      <c r="J250" s="4">
        <f t="shared" si="69"/>
        <v>1568764.595203398</v>
      </c>
      <c r="K250" s="4">
        <f t="shared" si="70"/>
        <v>1568764.595203398</v>
      </c>
      <c r="L250" s="127">
        <v>68208323.5581</v>
      </c>
      <c r="M250" s="5">
        <f t="shared" si="56"/>
        <v>174361394.4995966</v>
      </c>
      <c r="N250" s="8"/>
      <c r="O250" s="165"/>
      <c r="P250" s="9">
        <v>27</v>
      </c>
      <c r="Q250" s="165"/>
      <c r="R250" s="4" t="s">
        <v>660</v>
      </c>
      <c r="S250" s="4">
        <v>68501404.662038833</v>
      </c>
      <c r="T250" s="4">
        <f t="shared" si="64"/>
        <v>-2734288.17</v>
      </c>
      <c r="U250" s="4">
        <v>17470294.592100002</v>
      </c>
      <c r="V250" s="4">
        <v>1633339.9413999999</v>
      </c>
      <c r="W250" s="4">
        <v>2628151.1758611649</v>
      </c>
      <c r="X250" s="4">
        <v>0</v>
      </c>
      <c r="Y250" s="4">
        <f t="shared" si="66"/>
        <v>2628151.1758611649</v>
      </c>
      <c r="Z250" s="4">
        <v>54073612.038599998</v>
      </c>
      <c r="AA250" s="6">
        <f t="shared" si="67"/>
        <v>141572514.24000001</v>
      </c>
    </row>
    <row r="251" spans="1:27" ht="24.9" customHeight="1" x14ac:dyDescent="0.25">
      <c r="A251" s="173"/>
      <c r="B251" s="165"/>
      <c r="C251" s="1">
        <v>10</v>
      </c>
      <c r="D251" s="4" t="s">
        <v>301</v>
      </c>
      <c r="E251" s="4">
        <v>59505553.565048546</v>
      </c>
      <c r="F251" s="4">
        <v>0</v>
      </c>
      <c r="G251" s="4">
        <v>15176032.6052</v>
      </c>
      <c r="H251" s="126">
        <v>1418843.8595</v>
      </c>
      <c r="I251" s="4">
        <v>2283012.9009514563</v>
      </c>
      <c r="J251" s="4">
        <f t="shared" si="69"/>
        <v>1141506.4504757281</v>
      </c>
      <c r="K251" s="4">
        <f t="shared" si="70"/>
        <v>1141506.4504757281</v>
      </c>
      <c r="L251" s="127">
        <v>52308076.3728</v>
      </c>
      <c r="M251" s="5">
        <f t="shared" si="56"/>
        <v>129550012.85302427</v>
      </c>
      <c r="N251" s="8"/>
      <c r="O251" s="165"/>
      <c r="P251" s="9">
        <v>28</v>
      </c>
      <c r="Q251" s="165"/>
      <c r="R251" s="4" t="s">
        <v>661</v>
      </c>
      <c r="S251" s="4">
        <v>68721044.476407766</v>
      </c>
      <c r="T251" s="4">
        <f t="shared" si="64"/>
        <v>-2734288.17</v>
      </c>
      <c r="U251" s="4">
        <v>17526310.5568</v>
      </c>
      <c r="V251" s="4">
        <v>1638577.0088</v>
      </c>
      <c r="W251" s="4">
        <v>2636577.9612922329</v>
      </c>
      <c r="X251" s="4">
        <v>0</v>
      </c>
      <c r="Y251" s="4">
        <f t="shared" si="66"/>
        <v>2636577.9612922329</v>
      </c>
      <c r="Z251" s="4">
        <v>56167966.7042</v>
      </c>
      <c r="AA251" s="6">
        <f t="shared" si="67"/>
        <v>143956188.53749999</v>
      </c>
    </row>
    <row r="252" spans="1:27" ht="24.9" customHeight="1" x14ac:dyDescent="0.25">
      <c r="A252" s="173"/>
      <c r="B252" s="165"/>
      <c r="C252" s="1">
        <v>11</v>
      </c>
      <c r="D252" s="4" t="s">
        <v>302</v>
      </c>
      <c r="E252" s="4">
        <v>102104893.66388349</v>
      </c>
      <c r="F252" s="4">
        <v>0</v>
      </c>
      <c r="G252" s="4">
        <v>26040379.469700001</v>
      </c>
      <c r="H252" s="126">
        <v>2434577.8287</v>
      </c>
      <c r="I252" s="4">
        <v>3917395.5289165047</v>
      </c>
      <c r="J252" s="4">
        <f t="shared" si="69"/>
        <v>1958697.7644582523</v>
      </c>
      <c r="K252" s="4">
        <f t="shared" si="70"/>
        <v>1958697.7644582523</v>
      </c>
      <c r="L252" s="127">
        <v>89765291.487399995</v>
      </c>
      <c r="M252" s="5">
        <f t="shared" si="56"/>
        <v>222303840.21414173</v>
      </c>
      <c r="N252" s="8"/>
      <c r="O252" s="165"/>
      <c r="P252" s="9">
        <v>29</v>
      </c>
      <c r="Q252" s="165"/>
      <c r="R252" s="4" t="s">
        <v>662</v>
      </c>
      <c r="S252" s="4">
        <v>60558743.157378644</v>
      </c>
      <c r="T252" s="4">
        <f t="shared" si="64"/>
        <v>-2734288.17</v>
      </c>
      <c r="U252" s="4">
        <v>15444633.4102</v>
      </c>
      <c r="V252" s="4">
        <v>1443955.996</v>
      </c>
      <c r="W252" s="4">
        <v>2323419.9769213591</v>
      </c>
      <c r="X252" s="4">
        <v>0</v>
      </c>
      <c r="Y252" s="4">
        <f t="shared" si="66"/>
        <v>2323419.9769213591</v>
      </c>
      <c r="Z252" s="4">
        <v>50509630.712800004</v>
      </c>
      <c r="AA252" s="6">
        <f t="shared" si="67"/>
        <v>127546095.08330002</v>
      </c>
    </row>
    <row r="253" spans="1:27" ht="24.9" customHeight="1" x14ac:dyDescent="0.25">
      <c r="A253" s="173"/>
      <c r="B253" s="165"/>
      <c r="C253" s="1">
        <v>12</v>
      </c>
      <c r="D253" s="4" t="s">
        <v>303</v>
      </c>
      <c r="E253" s="4">
        <v>105082179.78815533</v>
      </c>
      <c r="F253" s="4">
        <v>0</v>
      </c>
      <c r="G253" s="4">
        <v>26799693.325199999</v>
      </c>
      <c r="H253" s="126">
        <v>2505567.9109</v>
      </c>
      <c r="I253" s="4">
        <v>4031623.2307446599</v>
      </c>
      <c r="J253" s="4">
        <f t="shared" si="69"/>
        <v>2015811.61537233</v>
      </c>
      <c r="K253" s="4">
        <f t="shared" si="70"/>
        <v>2015811.61537233</v>
      </c>
      <c r="L253" s="127">
        <v>90208242.032199994</v>
      </c>
      <c r="M253" s="5">
        <f t="shared" si="56"/>
        <v>226611494.67182767</v>
      </c>
      <c r="N253" s="8"/>
      <c r="O253" s="166"/>
      <c r="P253" s="9">
        <v>30</v>
      </c>
      <c r="Q253" s="166"/>
      <c r="R253" s="4" t="s">
        <v>663</v>
      </c>
      <c r="S253" s="4">
        <v>67376135.939223304</v>
      </c>
      <c r="T253" s="4">
        <f t="shared" si="64"/>
        <v>-2734288.17</v>
      </c>
      <c r="U253" s="4">
        <v>17183311.0451</v>
      </c>
      <c r="V253" s="4">
        <v>1606509.1580000001</v>
      </c>
      <c r="W253" s="4">
        <v>2584978.6842766986</v>
      </c>
      <c r="X253" s="4">
        <v>0</v>
      </c>
      <c r="Y253" s="4">
        <f t="shared" si="66"/>
        <v>2584978.6842766986</v>
      </c>
      <c r="Z253" s="4">
        <v>57171532.356399998</v>
      </c>
      <c r="AA253" s="6">
        <f t="shared" si="67"/>
        <v>143188179.01300001</v>
      </c>
    </row>
    <row r="254" spans="1:27" ht="24.9" customHeight="1" x14ac:dyDescent="0.25">
      <c r="A254" s="173"/>
      <c r="B254" s="165"/>
      <c r="C254" s="1">
        <v>13</v>
      </c>
      <c r="D254" s="4" t="s">
        <v>304</v>
      </c>
      <c r="E254" s="4">
        <v>82364176.415922329</v>
      </c>
      <c r="F254" s="4">
        <v>0</v>
      </c>
      <c r="G254" s="4">
        <v>21005794.4494</v>
      </c>
      <c r="H254" s="126">
        <v>1963882.3429</v>
      </c>
      <c r="I254" s="4">
        <v>3160015.59627767</v>
      </c>
      <c r="J254" s="4">
        <f t="shared" si="69"/>
        <v>1580007.798138835</v>
      </c>
      <c r="K254" s="4">
        <f t="shared" si="70"/>
        <v>1580007.798138835</v>
      </c>
      <c r="L254" s="127">
        <v>66357995.504000001</v>
      </c>
      <c r="M254" s="5">
        <f t="shared" si="56"/>
        <v>173271856.51036116</v>
      </c>
      <c r="N254" s="8"/>
      <c r="O254" s="1"/>
      <c r="P254" s="170" t="s">
        <v>951</v>
      </c>
      <c r="Q254" s="171"/>
      <c r="R254" s="11"/>
      <c r="S254" s="11">
        <f t="shared" ref="S254:V254" si="71">SUM(S224:S253)</f>
        <v>1920101864.2966022</v>
      </c>
      <c r="T254" s="11">
        <f t="shared" si="71"/>
        <v>-82028645.100000039</v>
      </c>
      <c r="U254" s="11">
        <f t="shared" si="71"/>
        <v>489694268.0467</v>
      </c>
      <c r="V254" s="11">
        <f t="shared" si="71"/>
        <v>45782697.186099991</v>
      </c>
      <c r="W254" s="11">
        <f>SUM(W224:W253)</f>
        <v>73667364.885898069</v>
      </c>
      <c r="X254" s="11">
        <f t="shared" ref="X254" si="72">SUM(X224:X253)</f>
        <v>0</v>
      </c>
      <c r="Y254" s="11">
        <f t="shared" si="66"/>
        <v>73667364.885898069</v>
      </c>
      <c r="Z254" s="11">
        <f>SUM(Z224:Z253)</f>
        <v>1556443562.1116002</v>
      </c>
      <c r="AA254" s="6">
        <f t="shared" si="67"/>
        <v>4003661111.4269009</v>
      </c>
    </row>
    <row r="255" spans="1:27" ht="24.9" customHeight="1" x14ac:dyDescent="0.25">
      <c r="A255" s="173"/>
      <c r="B255" s="165"/>
      <c r="C255" s="1">
        <v>14</v>
      </c>
      <c r="D255" s="4" t="s">
        <v>305</v>
      </c>
      <c r="E255" s="4">
        <v>78548673.36242719</v>
      </c>
      <c r="F255" s="4">
        <v>0</v>
      </c>
      <c r="G255" s="4">
        <v>20032705.464000002</v>
      </c>
      <c r="H255" s="126">
        <v>1872905.9086</v>
      </c>
      <c r="I255" s="4">
        <v>3013628.5420728154</v>
      </c>
      <c r="J255" s="4">
        <f t="shared" si="69"/>
        <v>1506814.2710364077</v>
      </c>
      <c r="K255" s="4">
        <f t="shared" si="70"/>
        <v>1506814.2710364077</v>
      </c>
      <c r="L255" s="127">
        <v>62771152.214599997</v>
      </c>
      <c r="M255" s="5">
        <f t="shared" si="56"/>
        <v>164732251.22066361</v>
      </c>
      <c r="N255" s="8"/>
      <c r="O255" s="164">
        <v>30</v>
      </c>
      <c r="P255" s="9">
        <v>1</v>
      </c>
      <c r="Q255" s="164" t="s">
        <v>63</v>
      </c>
      <c r="R255" s="4" t="s">
        <v>664</v>
      </c>
      <c r="S255" s="4">
        <v>66310926.246601939</v>
      </c>
      <c r="T255" s="4">
        <f>-2536017.62</f>
        <v>-2536017.62</v>
      </c>
      <c r="U255" s="4">
        <v>16911644.687100001</v>
      </c>
      <c r="V255" s="4">
        <v>1581110.4154999999</v>
      </c>
      <c r="W255" s="4">
        <v>2544110.4404980578</v>
      </c>
      <c r="X255" s="4">
        <v>0</v>
      </c>
      <c r="Y255" s="4">
        <f t="shared" si="66"/>
        <v>2544110.4404980578</v>
      </c>
      <c r="Z255" s="4">
        <v>74285005.538399994</v>
      </c>
      <c r="AA255" s="6">
        <f t="shared" si="67"/>
        <v>159096779.70809999</v>
      </c>
    </row>
    <row r="256" spans="1:27" ht="24.9" customHeight="1" x14ac:dyDescent="0.25">
      <c r="A256" s="173"/>
      <c r="B256" s="165"/>
      <c r="C256" s="1">
        <v>15</v>
      </c>
      <c r="D256" s="4" t="s">
        <v>306</v>
      </c>
      <c r="E256" s="4">
        <v>85729413.976699024</v>
      </c>
      <c r="F256" s="4">
        <v>0</v>
      </c>
      <c r="G256" s="4">
        <v>21864049.719499998</v>
      </c>
      <c r="H256" s="126">
        <v>2044122.6963</v>
      </c>
      <c r="I256" s="4">
        <v>3289127.5918009705</v>
      </c>
      <c r="J256" s="4">
        <f t="shared" si="69"/>
        <v>1644563.7959004852</v>
      </c>
      <c r="K256" s="4">
        <f t="shared" si="70"/>
        <v>1644563.7959004852</v>
      </c>
      <c r="L256" s="127">
        <v>60473400.6228</v>
      </c>
      <c r="M256" s="5">
        <f t="shared" si="56"/>
        <v>171755550.81119952</v>
      </c>
      <c r="N256" s="8"/>
      <c r="O256" s="165"/>
      <c r="P256" s="9">
        <v>2</v>
      </c>
      <c r="Q256" s="165"/>
      <c r="R256" s="4" t="s">
        <v>665</v>
      </c>
      <c r="S256" s="4">
        <v>77006767.218155339</v>
      </c>
      <c r="T256" s="4">
        <f t="shared" ref="T256:T287" si="73">-2536017.62</f>
        <v>-2536017.62</v>
      </c>
      <c r="U256" s="4">
        <v>19639464.5559</v>
      </c>
      <c r="V256" s="4">
        <v>1836140.8685000001</v>
      </c>
      <c r="W256" s="4">
        <v>2954471.1793446597</v>
      </c>
      <c r="X256" s="4">
        <v>0</v>
      </c>
      <c r="Y256" s="4">
        <f t="shared" si="66"/>
        <v>2954471.1793446597</v>
      </c>
      <c r="Z256" s="4">
        <v>83875350.769700006</v>
      </c>
      <c r="AA256" s="6">
        <f t="shared" si="67"/>
        <v>182776176.9716</v>
      </c>
    </row>
    <row r="257" spans="1:27" ht="24.9" customHeight="1" x14ac:dyDescent="0.25">
      <c r="A257" s="173"/>
      <c r="B257" s="165"/>
      <c r="C257" s="1">
        <v>16</v>
      </c>
      <c r="D257" s="4" t="s">
        <v>307</v>
      </c>
      <c r="E257" s="4">
        <v>75202504.951067969</v>
      </c>
      <c r="F257" s="4">
        <v>0</v>
      </c>
      <c r="G257" s="4">
        <v>19179313.5053</v>
      </c>
      <c r="H257" s="126">
        <v>1793120.2379999999</v>
      </c>
      <c r="I257" s="4">
        <v>2885248.1608320386</v>
      </c>
      <c r="J257" s="4">
        <f t="shared" si="69"/>
        <v>1442624.0804160193</v>
      </c>
      <c r="K257" s="4">
        <f t="shared" si="70"/>
        <v>1442624.0804160193</v>
      </c>
      <c r="L257" s="127">
        <v>62837750.108499996</v>
      </c>
      <c r="M257" s="5">
        <f t="shared" si="56"/>
        <v>160455312.883284</v>
      </c>
      <c r="N257" s="8"/>
      <c r="O257" s="165"/>
      <c r="P257" s="9">
        <v>3</v>
      </c>
      <c r="Q257" s="165"/>
      <c r="R257" s="4" t="s">
        <v>666</v>
      </c>
      <c r="S257" s="4">
        <v>76707154.624466017</v>
      </c>
      <c r="T257" s="4">
        <f t="shared" si="73"/>
        <v>-2536017.62</v>
      </c>
      <c r="U257" s="4">
        <v>19563052.688200001</v>
      </c>
      <c r="V257" s="4">
        <v>1828996.9389</v>
      </c>
      <c r="W257" s="4">
        <v>2942976.1275339802</v>
      </c>
      <c r="X257" s="4">
        <v>0</v>
      </c>
      <c r="Y257" s="4">
        <f t="shared" si="66"/>
        <v>2942976.1275339802</v>
      </c>
      <c r="Z257" s="4">
        <v>78699476.760199994</v>
      </c>
      <c r="AA257" s="6">
        <f t="shared" si="67"/>
        <v>177205639.51929998</v>
      </c>
    </row>
    <row r="258" spans="1:27" ht="24.9" customHeight="1" x14ac:dyDescent="0.25">
      <c r="A258" s="173"/>
      <c r="B258" s="165"/>
      <c r="C258" s="1">
        <v>17</v>
      </c>
      <c r="D258" s="4" t="s">
        <v>308</v>
      </c>
      <c r="E258" s="4">
        <v>61676265.592718452</v>
      </c>
      <c r="F258" s="4">
        <v>0</v>
      </c>
      <c r="G258" s="4">
        <v>15729641.378400002</v>
      </c>
      <c r="H258" s="126">
        <v>1470602.0778000001</v>
      </c>
      <c r="I258" s="4">
        <v>2366295.2714815531</v>
      </c>
      <c r="J258" s="4">
        <f t="shared" si="69"/>
        <v>1183147.6357407765</v>
      </c>
      <c r="K258" s="4">
        <f t="shared" si="70"/>
        <v>1183147.6357407765</v>
      </c>
      <c r="L258" s="127">
        <v>55755884.133500002</v>
      </c>
      <c r="M258" s="5">
        <f t="shared" si="56"/>
        <v>135815540.81815922</v>
      </c>
      <c r="N258" s="8"/>
      <c r="O258" s="165"/>
      <c r="P258" s="9">
        <v>4</v>
      </c>
      <c r="Q258" s="165"/>
      <c r="R258" s="4" t="s">
        <v>863</v>
      </c>
      <c r="S258" s="4">
        <v>82182691.163398072</v>
      </c>
      <c r="T258" s="4">
        <f t="shared" si="73"/>
        <v>-2536017.62</v>
      </c>
      <c r="U258" s="4">
        <v>20959509.255199999</v>
      </c>
      <c r="V258" s="4">
        <v>1959555.0285</v>
      </c>
      <c r="W258" s="4">
        <v>3153052.6635019416</v>
      </c>
      <c r="X258" s="4">
        <v>0</v>
      </c>
      <c r="Y258" s="4">
        <f t="shared" si="66"/>
        <v>3153052.6635019416</v>
      </c>
      <c r="Z258" s="4">
        <v>71379920.913599998</v>
      </c>
      <c r="AA258" s="6">
        <f t="shared" si="67"/>
        <v>177098711.40420002</v>
      </c>
    </row>
    <row r="259" spans="1:27" ht="24.9" customHeight="1" x14ac:dyDescent="0.25">
      <c r="A259" s="173"/>
      <c r="B259" s="166"/>
      <c r="C259" s="1">
        <v>18</v>
      </c>
      <c r="D259" s="4" t="s">
        <v>309</v>
      </c>
      <c r="E259" s="4">
        <v>76749890.245825246</v>
      </c>
      <c r="F259" s="4">
        <v>0</v>
      </c>
      <c r="G259" s="4">
        <v>19573951.791499998</v>
      </c>
      <c r="H259" s="126">
        <v>1830015.9223</v>
      </c>
      <c r="I259" s="4">
        <v>2944615.7387747574</v>
      </c>
      <c r="J259" s="4">
        <f t="shared" si="69"/>
        <v>1472307.8693873787</v>
      </c>
      <c r="K259" s="4">
        <f t="shared" si="70"/>
        <v>1472307.8693873787</v>
      </c>
      <c r="L259" s="127">
        <v>58666435.749700002</v>
      </c>
      <c r="M259" s="5">
        <f t="shared" si="56"/>
        <v>158292601.57871261</v>
      </c>
      <c r="N259" s="8"/>
      <c r="O259" s="165"/>
      <c r="P259" s="9">
        <v>5</v>
      </c>
      <c r="Q259" s="165"/>
      <c r="R259" s="4" t="s">
        <v>667</v>
      </c>
      <c r="S259" s="4">
        <v>83382584.389514565</v>
      </c>
      <c r="T259" s="4">
        <f t="shared" si="73"/>
        <v>-2536017.62</v>
      </c>
      <c r="U259" s="4">
        <v>21265524.704599999</v>
      </c>
      <c r="V259" s="4">
        <v>1988165.1503000001</v>
      </c>
      <c r="W259" s="4">
        <v>3199088.2272854373</v>
      </c>
      <c r="X259" s="4">
        <v>0</v>
      </c>
      <c r="Y259" s="4">
        <f t="shared" si="66"/>
        <v>3199088.2272854373</v>
      </c>
      <c r="Z259" s="4">
        <v>92599426.380199999</v>
      </c>
      <c r="AA259" s="6">
        <f t="shared" si="67"/>
        <v>199898771.23190001</v>
      </c>
    </row>
    <row r="260" spans="1:27" ht="24.9" customHeight="1" x14ac:dyDescent="0.25">
      <c r="A260" s="1"/>
      <c r="B260" s="172" t="s">
        <v>831</v>
      </c>
      <c r="C260" s="170"/>
      <c r="D260" s="11"/>
      <c r="E260" s="11">
        <f>SUM(E242:E259)</f>
        <v>1399786699.8310678</v>
      </c>
      <c r="F260" s="11">
        <f t="shared" ref="F260:K260" si="74">SUM(F242:F259)</f>
        <v>0</v>
      </c>
      <c r="G260" s="11">
        <f t="shared" si="74"/>
        <v>356995394.95389998</v>
      </c>
      <c r="H260" s="128">
        <f>SUM(H242:H259)</f>
        <v>33376359.762299996</v>
      </c>
      <c r="I260" s="11">
        <f t="shared" si="74"/>
        <v>53704753.636532031</v>
      </c>
      <c r="J260" s="11">
        <f t="shared" si="74"/>
        <v>26852376.818266015</v>
      </c>
      <c r="K260" s="11">
        <f t="shared" si="74"/>
        <v>26852376.818266015</v>
      </c>
      <c r="L260" s="11">
        <f>SUM(L242:L259)</f>
        <v>1185675113.5323999</v>
      </c>
      <c r="M260" s="6">
        <f t="shared" si="56"/>
        <v>3002685944.897934</v>
      </c>
      <c r="N260" s="8"/>
      <c r="O260" s="165"/>
      <c r="P260" s="9">
        <v>6</v>
      </c>
      <c r="Q260" s="165"/>
      <c r="R260" s="4" t="s">
        <v>668</v>
      </c>
      <c r="S260" s="4">
        <v>85700324.107669905</v>
      </c>
      <c r="T260" s="4">
        <f t="shared" si="73"/>
        <v>-2536017.62</v>
      </c>
      <c r="U260" s="4">
        <v>21856630.768199999</v>
      </c>
      <c r="V260" s="4">
        <v>2043429.0807</v>
      </c>
      <c r="W260" s="4">
        <v>3288011.5186300972</v>
      </c>
      <c r="X260" s="4">
        <v>0</v>
      </c>
      <c r="Y260" s="4">
        <f t="shared" si="66"/>
        <v>3288011.5186300972</v>
      </c>
      <c r="Z260" s="4">
        <v>95733254.890799999</v>
      </c>
      <c r="AA260" s="6">
        <f t="shared" si="67"/>
        <v>206085632.74599999</v>
      </c>
    </row>
    <row r="261" spans="1:27" ht="24.9" customHeight="1" x14ac:dyDescent="0.25">
      <c r="A261" s="173">
        <v>13</v>
      </c>
      <c r="B261" s="164" t="s">
        <v>932</v>
      </c>
      <c r="C261" s="1">
        <v>1</v>
      </c>
      <c r="D261" s="4" t="s">
        <v>310</v>
      </c>
      <c r="E261" s="4">
        <v>90182754.135436893</v>
      </c>
      <c r="F261" s="4">
        <v>0</v>
      </c>
      <c r="G261" s="4">
        <v>22999809.8528</v>
      </c>
      <c r="H261" s="126">
        <v>2150307.6482000002</v>
      </c>
      <c r="I261" s="4">
        <v>3459986.1490631062</v>
      </c>
      <c r="J261" s="4">
        <v>0</v>
      </c>
      <c r="K261" s="4">
        <f t="shared" si="70"/>
        <v>3459986.1490631062</v>
      </c>
      <c r="L261" s="127">
        <v>78589241.788399994</v>
      </c>
      <c r="M261" s="5">
        <f t="shared" si="56"/>
        <v>197382099.57389998</v>
      </c>
      <c r="N261" s="8"/>
      <c r="O261" s="165"/>
      <c r="P261" s="9">
        <v>7</v>
      </c>
      <c r="Q261" s="165"/>
      <c r="R261" s="4" t="s">
        <v>669</v>
      </c>
      <c r="S261" s="4">
        <v>92911178.664368927</v>
      </c>
      <c r="T261" s="4">
        <f t="shared" si="73"/>
        <v>-2536017.62</v>
      </c>
      <c r="U261" s="4">
        <v>23695655.1501</v>
      </c>
      <c r="V261" s="4">
        <v>2215363.9018000001</v>
      </c>
      <c r="W261" s="4">
        <v>3564665.9315310679</v>
      </c>
      <c r="X261" s="4">
        <v>0</v>
      </c>
      <c r="Y261" s="4">
        <f t="shared" si="66"/>
        <v>3564665.9315310679</v>
      </c>
      <c r="Z261" s="4">
        <v>98666047.221499994</v>
      </c>
      <c r="AA261" s="6">
        <f t="shared" si="67"/>
        <v>218516893.2493</v>
      </c>
    </row>
    <row r="262" spans="1:27" ht="24.9" customHeight="1" x14ac:dyDescent="0.25">
      <c r="A262" s="173"/>
      <c r="B262" s="165"/>
      <c r="C262" s="1">
        <v>2</v>
      </c>
      <c r="D262" s="4" t="s">
        <v>311</v>
      </c>
      <c r="E262" s="4">
        <v>68622981.931067958</v>
      </c>
      <c r="F262" s="4">
        <v>0</v>
      </c>
      <c r="G262" s="4">
        <v>17501301.119899999</v>
      </c>
      <c r="H262" s="126">
        <v>1636238.8163999999</v>
      </c>
      <c r="I262" s="4">
        <v>2632815.6560320389</v>
      </c>
      <c r="J262" s="4">
        <v>0</v>
      </c>
      <c r="K262" s="4">
        <f t="shared" si="70"/>
        <v>2632815.6560320389</v>
      </c>
      <c r="L262" s="127">
        <v>58656094.523900002</v>
      </c>
      <c r="M262" s="5">
        <f t="shared" si="56"/>
        <v>149049432.04730001</v>
      </c>
      <c r="N262" s="8"/>
      <c r="O262" s="165"/>
      <c r="P262" s="9">
        <v>8</v>
      </c>
      <c r="Q262" s="165"/>
      <c r="R262" s="4" t="s">
        <v>670</v>
      </c>
      <c r="S262" s="4">
        <v>68379217.775145635</v>
      </c>
      <c r="T262" s="4">
        <f t="shared" si="73"/>
        <v>-2536017.62</v>
      </c>
      <c r="U262" s="4">
        <v>17439132.590099998</v>
      </c>
      <c r="V262" s="4">
        <v>1630426.5307</v>
      </c>
      <c r="W262" s="4">
        <v>2623463.3068543687</v>
      </c>
      <c r="X262" s="4">
        <v>0</v>
      </c>
      <c r="Y262" s="4">
        <f t="shared" si="66"/>
        <v>2623463.3068543687</v>
      </c>
      <c r="Z262" s="4">
        <v>76603631.097000003</v>
      </c>
      <c r="AA262" s="6">
        <f t="shared" si="67"/>
        <v>164139853.6798</v>
      </c>
    </row>
    <row r="263" spans="1:27" ht="24.9" customHeight="1" x14ac:dyDescent="0.25">
      <c r="A263" s="173"/>
      <c r="B263" s="165"/>
      <c r="C263" s="1">
        <v>3</v>
      </c>
      <c r="D263" s="4" t="s">
        <v>312</v>
      </c>
      <c r="E263" s="4">
        <v>65431048.392427184</v>
      </c>
      <c r="F263" s="4">
        <v>0</v>
      </c>
      <c r="G263" s="4">
        <v>16687244.539299998</v>
      </c>
      <c r="H263" s="126">
        <v>1560130.7050000001</v>
      </c>
      <c r="I263" s="4">
        <v>2510352.7090728153</v>
      </c>
      <c r="J263" s="4">
        <v>0</v>
      </c>
      <c r="K263" s="4">
        <f t="shared" si="70"/>
        <v>2510352.7090728153</v>
      </c>
      <c r="L263" s="127">
        <v>51045545.640600003</v>
      </c>
      <c r="M263" s="5">
        <f t="shared" si="56"/>
        <v>137234321.98640001</v>
      </c>
      <c r="N263" s="8"/>
      <c r="O263" s="165"/>
      <c r="P263" s="9">
        <v>9</v>
      </c>
      <c r="Q263" s="165"/>
      <c r="R263" s="4" t="s">
        <v>671</v>
      </c>
      <c r="S263" s="4">
        <v>81151700.716504857</v>
      </c>
      <c r="T263" s="4">
        <f t="shared" si="73"/>
        <v>-2536017.62</v>
      </c>
      <c r="U263" s="4">
        <v>20696570.0218</v>
      </c>
      <c r="V263" s="4">
        <v>1934972.2058999999</v>
      </c>
      <c r="W263" s="4">
        <v>3113497.2883951454</v>
      </c>
      <c r="X263" s="4">
        <v>0</v>
      </c>
      <c r="Y263" s="4">
        <f t="shared" si="66"/>
        <v>3113497.2883951454</v>
      </c>
      <c r="Z263" s="4">
        <v>90670199.701700002</v>
      </c>
      <c r="AA263" s="6">
        <f t="shared" si="67"/>
        <v>195030922.3143</v>
      </c>
    </row>
    <row r="264" spans="1:27" ht="24.9" customHeight="1" x14ac:dyDescent="0.25">
      <c r="A264" s="173"/>
      <c r="B264" s="165"/>
      <c r="C264" s="1">
        <v>4</v>
      </c>
      <c r="D264" s="4" t="s">
        <v>313</v>
      </c>
      <c r="E264" s="4">
        <v>67561109.630097091</v>
      </c>
      <c r="F264" s="4">
        <v>0</v>
      </c>
      <c r="G264" s="4">
        <v>17230485.915399998</v>
      </c>
      <c r="H264" s="126">
        <v>1610919.6503000001</v>
      </c>
      <c r="I264" s="4">
        <v>2592075.4559029127</v>
      </c>
      <c r="J264" s="4">
        <v>0</v>
      </c>
      <c r="K264" s="4">
        <f t="shared" si="70"/>
        <v>2592075.4559029127</v>
      </c>
      <c r="L264" s="127">
        <v>57384025.049099997</v>
      </c>
      <c r="M264" s="5">
        <f t="shared" ref="M264:M327" si="75">E264+F264+G264+H264+K264+L264</f>
        <v>146378615.7008</v>
      </c>
      <c r="N264" s="8"/>
      <c r="O264" s="165"/>
      <c r="P264" s="9">
        <v>10</v>
      </c>
      <c r="Q264" s="165"/>
      <c r="R264" s="4" t="s">
        <v>672</v>
      </c>
      <c r="S264" s="4">
        <v>84962101.556310683</v>
      </c>
      <c r="T264" s="4">
        <f t="shared" si="73"/>
        <v>-2536017.62</v>
      </c>
      <c r="U264" s="4">
        <v>21668357.761100002</v>
      </c>
      <c r="V264" s="4">
        <v>2025826.9835000001</v>
      </c>
      <c r="W264" s="4">
        <v>3259688.5889893202</v>
      </c>
      <c r="X264" s="4">
        <v>0</v>
      </c>
      <c r="Y264" s="4">
        <f t="shared" si="66"/>
        <v>3259688.5889893202</v>
      </c>
      <c r="Z264" s="4">
        <v>92725167.180000007</v>
      </c>
      <c r="AA264" s="6">
        <f t="shared" si="67"/>
        <v>202105124.4499</v>
      </c>
    </row>
    <row r="265" spans="1:27" ht="24.9" customHeight="1" x14ac:dyDescent="0.25">
      <c r="A265" s="173"/>
      <c r="B265" s="165"/>
      <c r="C265" s="1">
        <v>5</v>
      </c>
      <c r="D265" s="4" t="s">
        <v>314</v>
      </c>
      <c r="E265" s="4">
        <v>71560380.793689325</v>
      </c>
      <c r="F265" s="4">
        <v>0</v>
      </c>
      <c r="G265" s="4">
        <v>18250442.305</v>
      </c>
      <c r="H265" s="126">
        <v>1706277.8311000001</v>
      </c>
      <c r="I265" s="4">
        <v>2745513.0278106797</v>
      </c>
      <c r="J265" s="4">
        <v>0</v>
      </c>
      <c r="K265" s="4">
        <f t="shared" si="70"/>
        <v>2745513.0278106797</v>
      </c>
      <c r="L265" s="127">
        <v>60778778.144400001</v>
      </c>
      <c r="M265" s="5">
        <f t="shared" si="75"/>
        <v>155041392.102</v>
      </c>
      <c r="N265" s="8"/>
      <c r="O265" s="165"/>
      <c r="P265" s="9">
        <v>11</v>
      </c>
      <c r="Q265" s="165"/>
      <c r="R265" s="4" t="s">
        <v>839</v>
      </c>
      <c r="S265" s="4">
        <v>61447632.468834952</v>
      </c>
      <c r="T265" s="4">
        <f t="shared" si="73"/>
        <v>-2536017.62</v>
      </c>
      <c r="U265" s="4">
        <v>15671331.800000001</v>
      </c>
      <c r="V265" s="4">
        <v>1465150.5748000001</v>
      </c>
      <c r="W265" s="4">
        <v>2357523.4452650486</v>
      </c>
      <c r="X265" s="4">
        <v>0</v>
      </c>
      <c r="Y265" s="4">
        <f t="shared" si="66"/>
        <v>2357523.4452650486</v>
      </c>
      <c r="Z265" s="4">
        <v>70409157.209099993</v>
      </c>
      <c r="AA265" s="6">
        <f t="shared" si="67"/>
        <v>148814777.87800002</v>
      </c>
    </row>
    <row r="266" spans="1:27" ht="24.9" customHeight="1" x14ac:dyDescent="0.25">
      <c r="A266" s="173"/>
      <c r="B266" s="165"/>
      <c r="C266" s="1">
        <v>6</v>
      </c>
      <c r="D266" s="4" t="s">
        <v>315</v>
      </c>
      <c r="E266" s="4">
        <v>72949243.591941744</v>
      </c>
      <c r="F266" s="4">
        <v>0</v>
      </c>
      <c r="G266" s="4">
        <v>18604651.716499999</v>
      </c>
      <c r="H266" s="126">
        <v>1739393.7224999999</v>
      </c>
      <c r="I266" s="4">
        <v>2798798.6709582522</v>
      </c>
      <c r="J266" s="4">
        <v>0</v>
      </c>
      <c r="K266" s="4">
        <f t="shared" si="70"/>
        <v>2798798.6709582522</v>
      </c>
      <c r="L266" s="127">
        <v>62594689.003300004</v>
      </c>
      <c r="M266" s="5">
        <f t="shared" si="75"/>
        <v>158686776.70519999</v>
      </c>
      <c r="N266" s="8"/>
      <c r="O266" s="165"/>
      <c r="P266" s="9">
        <v>12</v>
      </c>
      <c r="Q266" s="165"/>
      <c r="R266" s="4" t="s">
        <v>673</v>
      </c>
      <c r="S266" s="4">
        <v>64082531.147669896</v>
      </c>
      <c r="T266" s="4">
        <f t="shared" si="73"/>
        <v>-2536017.62</v>
      </c>
      <c r="U266" s="4">
        <v>16343324.679099999</v>
      </c>
      <c r="V266" s="4">
        <v>1527976.8084</v>
      </c>
      <c r="W266" s="4">
        <v>2458614.9791300967</v>
      </c>
      <c r="X266" s="4">
        <v>0</v>
      </c>
      <c r="Y266" s="4">
        <f t="shared" si="66"/>
        <v>2458614.9791300967</v>
      </c>
      <c r="Z266" s="4">
        <v>70174697.832399994</v>
      </c>
      <c r="AA266" s="6">
        <f t="shared" si="67"/>
        <v>152051127.8267</v>
      </c>
    </row>
    <row r="267" spans="1:27" ht="24.9" customHeight="1" x14ac:dyDescent="0.25">
      <c r="A267" s="173"/>
      <c r="B267" s="165"/>
      <c r="C267" s="1">
        <v>7</v>
      </c>
      <c r="D267" s="4" t="s">
        <v>316</v>
      </c>
      <c r="E267" s="4">
        <v>60110629.701262131</v>
      </c>
      <c r="F267" s="4">
        <v>0</v>
      </c>
      <c r="G267" s="4">
        <v>15330348.5408</v>
      </c>
      <c r="H267" s="126">
        <v>1433271.2282</v>
      </c>
      <c r="I267" s="4">
        <v>2306227.484037864</v>
      </c>
      <c r="J267" s="4">
        <v>0</v>
      </c>
      <c r="K267" s="4">
        <f t="shared" si="70"/>
        <v>2306227.484037864</v>
      </c>
      <c r="L267" s="127">
        <v>51908212.017099999</v>
      </c>
      <c r="M267" s="5">
        <f t="shared" si="75"/>
        <v>131088688.97139999</v>
      </c>
      <c r="N267" s="8"/>
      <c r="O267" s="165"/>
      <c r="P267" s="9">
        <v>13</v>
      </c>
      <c r="Q267" s="165"/>
      <c r="R267" s="4" t="s">
        <v>864</v>
      </c>
      <c r="S267" s="4">
        <v>62820309.314466022</v>
      </c>
      <c r="T267" s="4">
        <f t="shared" si="73"/>
        <v>-2536017.62</v>
      </c>
      <c r="U267" s="4">
        <v>16021413.217900001</v>
      </c>
      <c r="V267" s="4">
        <v>1497880.5301999999</v>
      </c>
      <c r="W267" s="4">
        <v>2410188.0918339803</v>
      </c>
      <c r="X267" s="4">
        <v>0</v>
      </c>
      <c r="Y267" s="4">
        <f t="shared" si="66"/>
        <v>2410188.0918339803</v>
      </c>
      <c r="Z267" s="4">
        <v>70444195.653400004</v>
      </c>
      <c r="AA267" s="6">
        <f t="shared" si="67"/>
        <v>150657969.18780002</v>
      </c>
    </row>
    <row r="268" spans="1:27" ht="24.9" customHeight="1" x14ac:dyDescent="0.25">
      <c r="A268" s="173"/>
      <c r="B268" s="165"/>
      <c r="C268" s="1">
        <v>8</v>
      </c>
      <c r="D268" s="4" t="s">
        <v>317</v>
      </c>
      <c r="E268" s="4">
        <v>74051487.168932036</v>
      </c>
      <c r="F268" s="4">
        <v>0</v>
      </c>
      <c r="G268" s="4">
        <v>18885763.032200001</v>
      </c>
      <c r="H268" s="126">
        <v>1765675.4968000001</v>
      </c>
      <c r="I268" s="4">
        <v>2841087.7709679604</v>
      </c>
      <c r="J268" s="4">
        <v>0</v>
      </c>
      <c r="K268" s="4">
        <f t="shared" si="70"/>
        <v>2841087.7709679604</v>
      </c>
      <c r="L268" s="127">
        <v>60013026.613499999</v>
      </c>
      <c r="M268" s="5">
        <f t="shared" si="75"/>
        <v>157557040.08239999</v>
      </c>
      <c r="N268" s="8"/>
      <c r="O268" s="165"/>
      <c r="P268" s="9">
        <v>14</v>
      </c>
      <c r="Q268" s="165"/>
      <c r="R268" s="4" t="s">
        <v>674</v>
      </c>
      <c r="S268" s="4">
        <v>93304741.388834953</v>
      </c>
      <c r="T268" s="4">
        <f t="shared" si="73"/>
        <v>-2536017.62</v>
      </c>
      <c r="U268" s="4">
        <v>23796027.642699998</v>
      </c>
      <c r="V268" s="4">
        <v>2224747.9681000002</v>
      </c>
      <c r="W268" s="4">
        <v>3579765.5099650482</v>
      </c>
      <c r="X268" s="4">
        <v>0</v>
      </c>
      <c r="Y268" s="4">
        <f t="shared" si="66"/>
        <v>3579765.5099650482</v>
      </c>
      <c r="Z268" s="4">
        <v>92155730.336600006</v>
      </c>
      <c r="AA268" s="6">
        <f t="shared" si="67"/>
        <v>212524995.22619998</v>
      </c>
    </row>
    <row r="269" spans="1:27" ht="24.9" customHeight="1" x14ac:dyDescent="0.25">
      <c r="A269" s="173"/>
      <c r="B269" s="165"/>
      <c r="C269" s="1">
        <v>9</v>
      </c>
      <c r="D269" s="4" t="s">
        <v>318</v>
      </c>
      <c r="E269" s="4">
        <v>79232147.870873779</v>
      </c>
      <c r="F269" s="4">
        <v>0</v>
      </c>
      <c r="G269" s="4">
        <v>20207015.773000002</v>
      </c>
      <c r="H269" s="126">
        <v>1889202.5995</v>
      </c>
      <c r="I269" s="4">
        <v>3039850.9873262132</v>
      </c>
      <c r="J269" s="4">
        <v>0</v>
      </c>
      <c r="K269" s="4">
        <f t="shared" si="70"/>
        <v>3039850.9873262132</v>
      </c>
      <c r="L269" s="127">
        <v>67752671.041299999</v>
      </c>
      <c r="M269" s="5">
        <f t="shared" si="75"/>
        <v>172120888.27200001</v>
      </c>
      <c r="N269" s="8"/>
      <c r="O269" s="165"/>
      <c r="P269" s="9">
        <v>15</v>
      </c>
      <c r="Q269" s="165"/>
      <c r="R269" s="4" t="s">
        <v>865</v>
      </c>
      <c r="S269" s="4">
        <v>63625116.836213596</v>
      </c>
      <c r="T269" s="4">
        <f t="shared" si="73"/>
        <v>-2536017.62</v>
      </c>
      <c r="U269" s="4">
        <v>16226667.760700002</v>
      </c>
      <c r="V269" s="4">
        <v>1517070.2720000001</v>
      </c>
      <c r="W269" s="4">
        <v>2441065.6460864078</v>
      </c>
      <c r="X269" s="4">
        <v>0</v>
      </c>
      <c r="Y269" s="4">
        <f t="shared" si="66"/>
        <v>2441065.6460864078</v>
      </c>
      <c r="Z269" s="4">
        <v>72303593.943000004</v>
      </c>
      <c r="AA269" s="6">
        <f t="shared" si="67"/>
        <v>153577496.838</v>
      </c>
    </row>
    <row r="270" spans="1:27" ht="24.9" customHeight="1" x14ac:dyDescent="0.25">
      <c r="A270" s="173"/>
      <c r="B270" s="165"/>
      <c r="C270" s="1">
        <v>10</v>
      </c>
      <c r="D270" s="4" t="s">
        <v>319</v>
      </c>
      <c r="E270" s="4">
        <v>69187064.588543683</v>
      </c>
      <c r="F270" s="4">
        <v>0</v>
      </c>
      <c r="G270" s="4">
        <v>17645162.260399997</v>
      </c>
      <c r="H270" s="126">
        <v>1649688.7411</v>
      </c>
      <c r="I270" s="4">
        <v>2654457.4676563106</v>
      </c>
      <c r="J270" s="4">
        <v>0</v>
      </c>
      <c r="K270" s="4">
        <f t="shared" si="70"/>
        <v>2654457.4676563106</v>
      </c>
      <c r="L270" s="127">
        <v>58551973.189599998</v>
      </c>
      <c r="M270" s="5">
        <f t="shared" si="75"/>
        <v>149688346.2473</v>
      </c>
      <c r="N270" s="8"/>
      <c r="O270" s="165"/>
      <c r="P270" s="9">
        <v>16</v>
      </c>
      <c r="Q270" s="165"/>
      <c r="R270" s="4" t="s">
        <v>675</v>
      </c>
      <c r="S270" s="4">
        <v>66765529.056019418</v>
      </c>
      <c r="T270" s="4">
        <f t="shared" si="73"/>
        <v>-2536017.62</v>
      </c>
      <c r="U270" s="4">
        <v>17027584.572499998</v>
      </c>
      <c r="V270" s="4">
        <v>1591949.9147999999</v>
      </c>
      <c r="W270" s="4">
        <v>2561551.9062805828</v>
      </c>
      <c r="X270" s="4">
        <v>0</v>
      </c>
      <c r="Y270" s="4">
        <f t="shared" si="66"/>
        <v>2561551.9062805828</v>
      </c>
      <c r="Z270" s="4">
        <v>72841222.837099999</v>
      </c>
      <c r="AA270" s="6">
        <f t="shared" si="67"/>
        <v>158251820.66670001</v>
      </c>
    </row>
    <row r="271" spans="1:27" ht="24.9" customHeight="1" x14ac:dyDescent="0.25">
      <c r="A271" s="173"/>
      <c r="B271" s="165"/>
      <c r="C271" s="1">
        <v>11</v>
      </c>
      <c r="D271" s="4" t="s">
        <v>320</v>
      </c>
      <c r="E271" s="4">
        <v>74145347.4269903</v>
      </c>
      <c r="F271" s="4">
        <v>0</v>
      </c>
      <c r="G271" s="4">
        <v>18909700.736500002</v>
      </c>
      <c r="H271" s="126">
        <v>1767913.4905000001</v>
      </c>
      <c r="I271" s="4">
        <v>2844688.8496097084</v>
      </c>
      <c r="J271" s="4">
        <v>0</v>
      </c>
      <c r="K271" s="4">
        <f t="shared" si="70"/>
        <v>2844688.8496097084</v>
      </c>
      <c r="L271" s="127">
        <v>61171283.269500002</v>
      </c>
      <c r="M271" s="5">
        <f t="shared" si="75"/>
        <v>158838933.77310002</v>
      </c>
      <c r="N271" s="8"/>
      <c r="O271" s="165"/>
      <c r="P271" s="9">
        <v>17</v>
      </c>
      <c r="Q271" s="165"/>
      <c r="R271" s="4" t="s">
        <v>676</v>
      </c>
      <c r="S271" s="4">
        <v>87230289.788543686</v>
      </c>
      <c r="T271" s="4">
        <f t="shared" si="73"/>
        <v>-2536017.62</v>
      </c>
      <c r="U271" s="4">
        <v>22246826.433399998</v>
      </c>
      <c r="V271" s="4">
        <v>2079909.4136999999</v>
      </c>
      <c r="W271" s="4">
        <v>3346710.7690563104</v>
      </c>
      <c r="X271" s="4">
        <v>0</v>
      </c>
      <c r="Y271" s="4">
        <f t="shared" si="66"/>
        <v>3346710.7690563104</v>
      </c>
      <c r="Z271" s="4">
        <v>89537041.505799994</v>
      </c>
      <c r="AA271" s="6">
        <f t="shared" si="67"/>
        <v>201904760.29049999</v>
      </c>
    </row>
    <row r="272" spans="1:27" ht="24.9" customHeight="1" x14ac:dyDescent="0.25">
      <c r="A272" s="173"/>
      <c r="B272" s="165"/>
      <c r="C272" s="1">
        <v>12</v>
      </c>
      <c r="D272" s="4" t="s">
        <v>321</v>
      </c>
      <c r="E272" s="4">
        <v>52032260.267281555</v>
      </c>
      <c r="F272" s="4">
        <v>0</v>
      </c>
      <c r="G272" s="4">
        <v>13270077.01</v>
      </c>
      <c r="H272" s="126">
        <v>1240651.4779999999</v>
      </c>
      <c r="I272" s="4">
        <v>1996289.6626184464</v>
      </c>
      <c r="J272" s="4">
        <v>0</v>
      </c>
      <c r="K272" s="4">
        <f t="shared" si="70"/>
        <v>1996289.6626184464</v>
      </c>
      <c r="L272" s="127">
        <v>45651737.478</v>
      </c>
      <c r="M272" s="5">
        <f t="shared" si="75"/>
        <v>114191015.8959</v>
      </c>
      <c r="N272" s="8"/>
      <c r="O272" s="165"/>
      <c r="P272" s="9">
        <v>18</v>
      </c>
      <c r="Q272" s="165"/>
      <c r="R272" s="4" t="s">
        <v>677</v>
      </c>
      <c r="S272" s="4">
        <v>75425867.019611657</v>
      </c>
      <c r="T272" s="4">
        <f t="shared" si="73"/>
        <v>-2536017.62</v>
      </c>
      <c r="U272" s="4">
        <v>19236278.777000003</v>
      </c>
      <c r="V272" s="4">
        <v>1798446.0584</v>
      </c>
      <c r="W272" s="4">
        <v>2893817.7556883493</v>
      </c>
      <c r="X272" s="4">
        <v>0</v>
      </c>
      <c r="Y272" s="4">
        <f t="shared" si="66"/>
        <v>2893817.7556883493</v>
      </c>
      <c r="Z272" s="4">
        <v>73599022.380600005</v>
      </c>
      <c r="AA272" s="6">
        <f t="shared" si="67"/>
        <v>170417414.37130004</v>
      </c>
    </row>
    <row r="273" spans="1:27" ht="24.9" customHeight="1" x14ac:dyDescent="0.25">
      <c r="A273" s="173"/>
      <c r="B273" s="165"/>
      <c r="C273" s="1">
        <v>13</v>
      </c>
      <c r="D273" s="4" t="s">
        <v>322</v>
      </c>
      <c r="E273" s="4">
        <v>65947378.782233</v>
      </c>
      <c r="F273" s="4">
        <v>0</v>
      </c>
      <c r="G273" s="4">
        <v>16818927.153200001</v>
      </c>
      <c r="H273" s="126">
        <v>1572442.0297999999</v>
      </c>
      <c r="I273" s="4">
        <v>2530162.43896699</v>
      </c>
      <c r="J273" s="4">
        <v>0</v>
      </c>
      <c r="K273" s="4">
        <f t="shared" si="70"/>
        <v>2530162.43896699</v>
      </c>
      <c r="L273" s="127">
        <v>56289881.291100003</v>
      </c>
      <c r="M273" s="5">
        <f t="shared" si="75"/>
        <v>143158791.69529998</v>
      </c>
      <c r="N273" s="8"/>
      <c r="O273" s="165"/>
      <c r="P273" s="9">
        <v>19</v>
      </c>
      <c r="Q273" s="165"/>
      <c r="R273" s="4" t="s">
        <v>678</v>
      </c>
      <c r="S273" s="4">
        <v>69242048.727087379</v>
      </c>
      <c r="T273" s="4">
        <f t="shared" si="73"/>
        <v>-2536017.62</v>
      </c>
      <c r="U273" s="4">
        <v>17659185.171300001</v>
      </c>
      <c r="V273" s="4">
        <v>1650999.7768000001</v>
      </c>
      <c r="W273" s="4">
        <v>2656567.0102126212</v>
      </c>
      <c r="X273" s="4">
        <v>0</v>
      </c>
      <c r="Y273" s="4">
        <f t="shared" si="66"/>
        <v>2656567.0102126212</v>
      </c>
      <c r="Z273" s="4">
        <v>70409281.458900005</v>
      </c>
      <c r="AA273" s="6">
        <f t="shared" si="67"/>
        <v>159082064.52430001</v>
      </c>
    </row>
    <row r="274" spans="1:27" ht="24.9" customHeight="1" x14ac:dyDescent="0.25">
      <c r="A274" s="173"/>
      <c r="B274" s="165"/>
      <c r="C274" s="1">
        <v>14</v>
      </c>
      <c r="D274" s="4" t="s">
        <v>323</v>
      </c>
      <c r="E274" s="4">
        <v>64353901.496699028</v>
      </c>
      <c r="F274" s="4">
        <v>0</v>
      </c>
      <c r="G274" s="4">
        <v>16412533.769900002</v>
      </c>
      <c r="H274" s="126">
        <v>1534447.3330999999</v>
      </c>
      <c r="I274" s="4">
        <v>2469026.4780009706</v>
      </c>
      <c r="J274" s="4">
        <v>0</v>
      </c>
      <c r="K274" s="4">
        <f t="shared" si="70"/>
        <v>2469026.4780009706</v>
      </c>
      <c r="L274" s="127">
        <v>54377055.586499996</v>
      </c>
      <c r="M274" s="5">
        <f t="shared" si="75"/>
        <v>139146964.66420001</v>
      </c>
      <c r="N274" s="8"/>
      <c r="O274" s="165"/>
      <c r="P274" s="9">
        <v>20</v>
      </c>
      <c r="Q274" s="165"/>
      <c r="R274" s="4" t="s">
        <v>866</v>
      </c>
      <c r="S274" s="4">
        <v>62521621.765436888</v>
      </c>
      <c r="T274" s="4">
        <f t="shared" si="73"/>
        <v>-2536017.62</v>
      </c>
      <c r="U274" s="4">
        <v>15945237.269299999</v>
      </c>
      <c r="V274" s="4">
        <v>1490758.6572</v>
      </c>
      <c r="W274" s="4">
        <v>2398728.5307631064</v>
      </c>
      <c r="X274" s="4">
        <v>0</v>
      </c>
      <c r="Y274" s="4">
        <f t="shared" si="66"/>
        <v>2398728.5307631064</v>
      </c>
      <c r="Z274" s="4">
        <v>67772576.406800002</v>
      </c>
      <c r="AA274" s="6">
        <f t="shared" si="67"/>
        <v>147592905.0095</v>
      </c>
    </row>
    <row r="275" spans="1:27" ht="24.9" customHeight="1" x14ac:dyDescent="0.25">
      <c r="A275" s="173"/>
      <c r="B275" s="165"/>
      <c r="C275" s="1">
        <v>15</v>
      </c>
      <c r="D275" s="4" t="s">
        <v>324</v>
      </c>
      <c r="E275" s="4">
        <v>69020427.424174771</v>
      </c>
      <c r="F275" s="4">
        <v>0</v>
      </c>
      <c r="G275" s="4">
        <v>17602663.856600001</v>
      </c>
      <c r="H275" s="126">
        <v>1645715.4628999999</v>
      </c>
      <c r="I275" s="4">
        <v>2648064.2023252426</v>
      </c>
      <c r="J275" s="4">
        <v>0</v>
      </c>
      <c r="K275" s="4">
        <f t="shared" si="70"/>
        <v>2648064.2023252426</v>
      </c>
      <c r="L275" s="127">
        <v>58445242.6096</v>
      </c>
      <c r="M275" s="5">
        <f t="shared" si="75"/>
        <v>149362113.55560002</v>
      </c>
      <c r="N275" s="8"/>
      <c r="O275" s="165"/>
      <c r="P275" s="9">
        <v>21</v>
      </c>
      <c r="Q275" s="165"/>
      <c r="R275" s="4" t="s">
        <v>679</v>
      </c>
      <c r="S275" s="4">
        <v>77213834.656310678</v>
      </c>
      <c r="T275" s="4">
        <f t="shared" si="73"/>
        <v>-2536017.62</v>
      </c>
      <c r="U275" s="4">
        <v>19692274.1175</v>
      </c>
      <c r="V275" s="4">
        <v>1841078.1617000001</v>
      </c>
      <c r="W275" s="4">
        <v>2962415.6080893199</v>
      </c>
      <c r="X275" s="4">
        <v>0</v>
      </c>
      <c r="Y275" s="4">
        <f t="shared" si="66"/>
        <v>2962415.6080893199</v>
      </c>
      <c r="Z275" s="4">
        <v>82587874.319499999</v>
      </c>
      <c r="AA275" s="6">
        <f t="shared" si="67"/>
        <v>181761459.24309999</v>
      </c>
    </row>
    <row r="276" spans="1:27" ht="24.9" customHeight="1" x14ac:dyDescent="0.25">
      <c r="A276" s="173"/>
      <c r="B276" s="166"/>
      <c r="C276" s="1">
        <v>16</v>
      </c>
      <c r="D276" s="4" t="s">
        <v>325</v>
      </c>
      <c r="E276" s="4">
        <v>67093238.818058252</v>
      </c>
      <c r="F276" s="4">
        <v>0</v>
      </c>
      <c r="G276" s="4">
        <v>17111162.217500001</v>
      </c>
      <c r="H276" s="126">
        <v>1599763.7901999999</v>
      </c>
      <c r="I276" s="4">
        <v>2574124.9447417473</v>
      </c>
      <c r="J276" s="4">
        <v>0</v>
      </c>
      <c r="K276" s="4">
        <f t="shared" si="70"/>
        <v>2574124.9447417473</v>
      </c>
      <c r="L276" s="127">
        <v>56918709.539999999</v>
      </c>
      <c r="M276" s="5">
        <f t="shared" si="75"/>
        <v>145296999.3105</v>
      </c>
      <c r="N276" s="8"/>
      <c r="O276" s="165"/>
      <c r="P276" s="9">
        <v>22</v>
      </c>
      <c r="Q276" s="165"/>
      <c r="R276" s="4" t="s">
        <v>867</v>
      </c>
      <c r="S276" s="4">
        <v>71520443.890291259</v>
      </c>
      <c r="T276" s="4">
        <f t="shared" si="73"/>
        <v>-2536017.62</v>
      </c>
      <c r="U276" s="4">
        <v>18240256.974100001</v>
      </c>
      <c r="V276" s="4">
        <v>1705325.5799</v>
      </c>
      <c r="W276" s="4">
        <v>2743980.7933087372</v>
      </c>
      <c r="X276" s="4">
        <v>0</v>
      </c>
      <c r="Y276" s="4">
        <f t="shared" si="66"/>
        <v>2743980.7933087372</v>
      </c>
      <c r="Z276" s="4">
        <v>75997664.811700001</v>
      </c>
      <c r="AA276" s="6">
        <f t="shared" si="67"/>
        <v>167671654.42930001</v>
      </c>
    </row>
    <row r="277" spans="1:27" ht="24.9" customHeight="1" x14ac:dyDescent="0.25">
      <c r="A277" s="1"/>
      <c r="B277" s="172" t="s">
        <v>832</v>
      </c>
      <c r="C277" s="170"/>
      <c r="D277" s="11"/>
      <c r="E277" s="11">
        <f>SUM(E261:E276)</f>
        <v>1111481402.0197086</v>
      </c>
      <c r="F277" s="11">
        <f t="shared" ref="F277:J277" si="76">SUM(F261:F276)</f>
        <v>0</v>
      </c>
      <c r="G277" s="11">
        <f t="shared" si="76"/>
        <v>283467289.79900002</v>
      </c>
      <c r="H277" s="11">
        <f>SUM(H261:H276)</f>
        <v>26502040.023600001</v>
      </c>
      <c r="I277" s="11">
        <f t="shared" si="76"/>
        <v>42643521.95509126</v>
      </c>
      <c r="J277" s="11">
        <f t="shared" si="76"/>
        <v>0</v>
      </c>
      <c r="K277" s="11">
        <f t="shared" si="70"/>
        <v>42643521.95509126</v>
      </c>
      <c r="L277" s="11">
        <f>SUM(L261:L276)</f>
        <v>940128166.7859</v>
      </c>
      <c r="M277" s="6">
        <f t="shared" si="75"/>
        <v>2404222420.5833001</v>
      </c>
      <c r="N277" s="8"/>
      <c r="O277" s="165"/>
      <c r="P277" s="9">
        <v>23</v>
      </c>
      <c r="Q277" s="165"/>
      <c r="R277" s="4" t="s">
        <v>868</v>
      </c>
      <c r="S277" s="4">
        <v>74041626.305339813</v>
      </c>
      <c r="T277" s="4">
        <f t="shared" si="73"/>
        <v>-2536017.62</v>
      </c>
      <c r="U277" s="4">
        <v>18883248.161400001</v>
      </c>
      <c r="V277" s="4">
        <v>1765440.3754</v>
      </c>
      <c r="W277" s="4">
        <v>2840709.4452601946</v>
      </c>
      <c r="X277" s="4">
        <v>0</v>
      </c>
      <c r="Y277" s="4">
        <f t="shared" si="66"/>
        <v>2840709.4452601946</v>
      </c>
      <c r="Z277" s="4">
        <v>82304957.519899994</v>
      </c>
      <c r="AA277" s="6">
        <f t="shared" si="67"/>
        <v>177299964.18730003</v>
      </c>
    </row>
    <row r="278" spans="1:27" ht="24.9" customHeight="1" x14ac:dyDescent="0.25">
      <c r="A278" s="173">
        <v>14</v>
      </c>
      <c r="B278" s="164" t="s">
        <v>47</v>
      </c>
      <c r="C278" s="1">
        <v>1</v>
      </c>
      <c r="D278" s="4" t="s">
        <v>326</v>
      </c>
      <c r="E278" s="4">
        <v>84045835.597378641</v>
      </c>
      <c r="F278" s="4">
        <v>0</v>
      </c>
      <c r="G278" s="4">
        <v>21434677.352499999</v>
      </c>
      <c r="H278" s="126">
        <v>2003979.639</v>
      </c>
      <c r="I278" s="4">
        <v>3224534.7777213594</v>
      </c>
      <c r="J278" s="4">
        <v>0</v>
      </c>
      <c r="K278" s="4">
        <f t="shared" si="70"/>
        <v>3224534.7777213594</v>
      </c>
      <c r="L278" s="127">
        <v>66718667.634199999</v>
      </c>
      <c r="M278" s="5">
        <f t="shared" si="75"/>
        <v>177427695.00079998</v>
      </c>
      <c r="N278" s="8"/>
      <c r="O278" s="165"/>
      <c r="P278" s="9">
        <v>24</v>
      </c>
      <c r="Q278" s="165"/>
      <c r="R278" s="4" t="s">
        <v>869</v>
      </c>
      <c r="S278" s="4">
        <v>63385031.816213593</v>
      </c>
      <c r="T278" s="4">
        <f t="shared" si="73"/>
        <v>-2536017.62</v>
      </c>
      <c r="U278" s="4">
        <v>16165437.541500002</v>
      </c>
      <c r="V278" s="4">
        <v>1511345.7113000001</v>
      </c>
      <c r="W278" s="4">
        <v>2431854.4519864079</v>
      </c>
      <c r="X278" s="4">
        <v>0</v>
      </c>
      <c r="Y278" s="4">
        <f t="shared" si="66"/>
        <v>2431854.4519864079</v>
      </c>
      <c r="Z278" s="4">
        <v>70140280.637199998</v>
      </c>
      <c r="AA278" s="6">
        <f t="shared" si="67"/>
        <v>151097932.53820002</v>
      </c>
    </row>
    <row r="279" spans="1:27" ht="24.9" customHeight="1" x14ac:dyDescent="0.25">
      <c r="A279" s="173"/>
      <c r="B279" s="165"/>
      <c r="C279" s="1">
        <v>2</v>
      </c>
      <c r="D279" s="4" t="s">
        <v>327</v>
      </c>
      <c r="E279" s="4">
        <v>70814656.62145631</v>
      </c>
      <c r="F279" s="4">
        <v>0</v>
      </c>
      <c r="G279" s="4">
        <v>18060256.117799997</v>
      </c>
      <c r="H279" s="126">
        <v>1688496.8661</v>
      </c>
      <c r="I279" s="4">
        <v>2716902.2881436893</v>
      </c>
      <c r="J279" s="4">
        <v>0</v>
      </c>
      <c r="K279" s="4">
        <f t="shared" si="70"/>
        <v>2716902.2881436893</v>
      </c>
      <c r="L279" s="127">
        <v>58715613.625799999</v>
      </c>
      <c r="M279" s="5">
        <f t="shared" si="75"/>
        <v>151995925.51929998</v>
      </c>
      <c r="N279" s="8"/>
      <c r="O279" s="165"/>
      <c r="P279" s="9">
        <v>25</v>
      </c>
      <c r="Q279" s="165"/>
      <c r="R279" s="4" t="s">
        <v>680</v>
      </c>
      <c r="S279" s="4">
        <v>58003546.742233016</v>
      </c>
      <c r="T279" s="4">
        <f t="shared" si="73"/>
        <v>-2536017.62</v>
      </c>
      <c r="U279" s="4">
        <v>14792967.443100002</v>
      </c>
      <c r="V279" s="4">
        <v>1383030.1743999999</v>
      </c>
      <c r="W279" s="4">
        <v>2225386.3307669898</v>
      </c>
      <c r="X279" s="4">
        <v>0</v>
      </c>
      <c r="Y279" s="4">
        <f t="shared" si="66"/>
        <v>2225386.3307669898</v>
      </c>
      <c r="Z279" s="4">
        <v>65713135.935599998</v>
      </c>
      <c r="AA279" s="6">
        <f t="shared" si="67"/>
        <v>139582049.0061</v>
      </c>
    </row>
    <row r="280" spans="1:27" ht="24.9" customHeight="1" x14ac:dyDescent="0.25">
      <c r="A280" s="173"/>
      <c r="B280" s="165"/>
      <c r="C280" s="1">
        <v>3</v>
      </c>
      <c r="D280" s="4" t="s">
        <v>328</v>
      </c>
      <c r="E280" s="4">
        <v>95855143.326990291</v>
      </c>
      <c r="F280" s="4">
        <v>0</v>
      </c>
      <c r="G280" s="4">
        <v>24446470.8477</v>
      </c>
      <c r="H280" s="126">
        <v>2285559.4706999999</v>
      </c>
      <c r="I280" s="4">
        <v>3677615.2093097083</v>
      </c>
      <c r="J280" s="4">
        <v>0</v>
      </c>
      <c r="K280" s="4">
        <f t="shared" si="70"/>
        <v>3677615.2093097083</v>
      </c>
      <c r="L280" s="127">
        <v>76777310.369900003</v>
      </c>
      <c r="M280" s="5">
        <f t="shared" si="75"/>
        <v>203042099.22460002</v>
      </c>
      <c r="N280" s="8"/>
      <c r="O280" s="165"/>
      <c r="P280" s="9">
        <v>26</v>
      </c>
      <c r="Q280" s="165"/>
      <c r="R280" s="4" t="s">
        <v>681</v>
      </c>
      <c r="S280" s="4">
        <v>76887004.967864081</v>
      </c>
      <c r="T280" s="4">
        <f t="shared" si="73"/>
        <v>-2536017.62</v>
      </c>
      <c r="U280" s="4">
        <v>19608920.922400001</v>
      </c>
      <c r="V280" s="4">
        <v>1833285.2707</v>
      </c>
      <c r="W280" s="4">
        <v>2949876.3348359223</v>
      </c>
      <c r="X280" s="4">
        <v>0</v>
      </c>
      <c r="Y280" s="4">
        <f t="shared" si="66"/>
        <v>2949876.3348359223</v>
      </c>
      <c r="Z280" s="4">
        <v>82802577.977699995</v>
      </c>
      <c r="AA280" s="6">
        <f t="shared" si="67"/>
        <v>181545647.85349998</v>
      </c>
    </row>
    <row r="281" spans="1:27" ht="24.9" customHeight="1" x14ac:dyDescent="0.25">
      <c r="A281" s="173"/>
      <c r="B281" s="165"/>
      <c r="C281" s="1">
        <v>4</v>
      </c>
      <c r="D281" s="4" t="s">
        <v>329</v>
      </c>
      <c r="E281" s="4">
        <v>90107355.890097082</v>
      </c>
      <c r="F281" s="4">
        <v>0</v>
      </c>
      <c r="G281" s="4">
        <v>22980580.618500002</v>
      </c>
      <c r="H281" s="126">
        <v>2148509.8607000001</v>
      </c>
      <c r="I281" s="4">
        <v>3457093.3911029124</v>
      </c>
      <c r="J281" s="4">
        <v>0</v>
      </c>
      <c r="K281" s="4">
        <f t="shared" si="70"/>
        <v>3457093.3911029124</v>
      </c>
      <c r="L281" s="127">
        <v>72523369.8926</v>
      </c>
      <c r="M281" s="5">
        <f t="shared" si="75"/>
        <v>191216909.653</v>
      </c>
      <c r="N281" s="8"/>
      <c r="O281" s="165"/>
      <c r="P281" s="9">
        <v>27</v>
      </c>
      <c r="Q281" s="165"/>
      <c r="R281" s="4" t="s">
        <v>870</v>
      </c>
      <c r="S281" s="4">
        <v>83770540.884563103</v>
      </c>
      <c r="T281" s="4">
        <f t="shared" si="73"/>
        <v>-2536017.62</v>
      </c>
      <c r="U281" s="4">
        <v>21364467.409400001</v>
      </c>
      <c r="V281" s="4">
        <v>1997415.5422</v>
      </c>
      <c r="W281" s="4">
        <v>3213972.7151368931</v>
      </c>
      <c r="X281" s="4">
        <v>0</v>
      </c>
      <c r="Y281" s="4">
        <f t="shared" si="66"/>
        <v>3213972.7151368931</v>
      </c>
      <c r="Z281" s="4">
        <v>90547565.146899998</v>
      </c>
      <c r="AA281" s="6">
        <f t="shared" si="67"/>
        <v>198357944.07819998</v>
      </c>
    </row>
    <row r="282" spans="1:27" ht="24.9" customHeight="1" x14ac:dyDescent="0.25">
      <c r="A282" s="173"/>
      <c r="B282" s="165"/>
      <c r="C282" s="1">
        <v>5</v>
      </c>
      <c r="D282" s="4" t="s">
        <v>330</v>
      </c>
      <c r="E282" s="4">
        <v>87123436.139223292</v>
      </c>
      <c r="F282" s="4">
        <v>0</v>
      </c>
      <c r="G282" s="4">
        <v>22219574.952399999</v>
      </c>
      <c r="H282" s="126">
        <v>2077361.6070999999</v>
      </c>
      <c r="I282" s="4">
        <v>3342611.1809766986</v>
      </c>
      <c r="J282" s="4">
        <v>0</v>
      </c>
      <c r="K282" s="4">
        <f t="shared" si="70"/>
        <v>3342611.1809766986</v>
      </c>
      <c r="L282" s="127">
        <v>66791850.767700002</v>
      </c>
      <c r="M282" s="5">
        <f t="shared" si="75"/>
        <v>181554834.64739999</v>
      </c>
      <c r="N282" s="8"/>
      <c r="O282" s="165"/>
      <c r="P282" s="9">
        <v>28</v>
      </c>
      <c r="Q282" s="165"/>
      <c r="R282" s="4" t="s">
        <v>682</v>
      </c>
      <c r="S282" s="4">
        <v>64160270.114854366</v>
      </c>
      <c r="T282" s="4">
        <f t="shared" si="73"/>
        <v>-2536017.62</v>
      </c>
      <c r="U282" s="4">
        <v>16363150.8806</v>
      </c>
      <c r="V282" s="4">
        <v>1529830.4077999999</v>
      </c>
      <c r="W282" s="4">
        <v>2461597.542045631</v>
      </c>
      <c r="X282" s="4">
        <v>0</v>
      </c>
      <c r="Y282" s="4">
        <f t="shared" si="66"/>
        <v>2461597.542045631</v>
      </c>
      <c r="Z282" s="4">
        <v>70590810.4199</v>
      </c>
      <c r="AA282" s="6">
        <f t="shared" si="67"/>
        <v>152569641.74520001</v>
      </c>
    </row>
    <row r="283" spans="1:27" ht="24.9" customHeight="1" x14ac:dyDescent="0.25">
      <c r="A283" s="173"/>
      <c r="B283" s="165"/>
      <c r="C283" s="1">
        <v>6</v>
      </c>
      <c r="D283" s="4" t="s">
        <v>331</v>
      </c>
      <c r="E283" s="4">
        <v>83766420.331165045</v>
      </c>
      <c r="F283" s="4">
        <v>0</v>
      </c>
      <c r="G283" s="4">
        <v>21363416.521600001</v>
      </c>
      <c r="H283" s="126">
        <v>1997317.2922</v>
      </c>
      <c r="I283" s="4">
        <v>3213814.6244349512</v>
      </c>
      <c r="J283" s="4">
        <v>0</v>
      </c>
      <c r="K283" s="4">
        <f t="shared" si="70"/>
        <v>3213814.6244349512</v>
      </c>
      <c r="L283" s="127">
        <v>63187985.255400002</v>
      </c>
      <c r="M283" s="5">
        <f t="shared" si="75"/>
        <v>173528954.0248</v>
      </c>
      <c r="N283" s="8"/>
      <c r="O283" s="165"/>
      <c r="P283" s="9">
        <v>29</v>
      </c>
      <c r="Q283" s="165"/>
      <c r="R283" s="4" t="s">
        <v>683</v>
      </c>
      <c r="S283" s="4">
        <v>77160160.38475728</v>
      </c>
      <c r="T283" s="4">
        <f t="shared" si="73"/>
        <v>-2536017.62</v>
      </c>
      <c r="U283" s="4">
        <v>19678585.269099999</v>
      </c>
      <c r="V283" s="4">
        <v>1839798.3583</v>
      </c>
      <c r="W283" s="4">
        <v>2960356.3203427182</v>
      </c>
      <c r="X283" s="4">
        <v>0</v>
      </c>
      <c r="Y283" s="4">
        <f t="shared" si="66"/>
        <v>2960356.3203427182</v>
      </c>
      <c r="Z283" s="4">
        <v>76329536.033299997</v>
      </c>
      <c r="AA283" s="6">
        <f t="shared" si="67"/>
        <v>175432418.74579999</v>
      </c>
    </row>
    <row r="284" spans="1:27" ht="24.9" customHeight="1" x14ac:dyDescent="0.25">
      <c r="A284" s="173"/>
      <c r="B284" s="165"/>
      <c r="C284" s="1">
        <v>7</v>
      </c>
      <c r="D284" s="4" t="s">
        <v>332</v>
      </c>
      <c r="E284" s="4">
        <v>84577774.783786401</v>
      </c>
      <c r="F284" s="4">
        <v>0</v>
      </c>
      <c r="G284" s="4">
        <v>21570340.764800001</v>
      </c>
      <c r="H284" s="126">
        <v>2016663.1384000001</v>
      </c>
      <c r="I284" s="4">
        <v>3244943.3605135921</v>
      </c>
      <c r="J284" s="4">
        <v>0</v>
      </c>
      <c r="K284" s="4">
        <f t="shared" si="70"/>
        <v>3244943.3605135921</v>
      </c>
      <c r="L284" s="127">
        <v>68099579.935699999</v>
      </c>
      <c r="M284" s="5">
        <f t="shared" si="75"/>
        <v>179509301.98320001</v>
      </c>
      <c r="N284" s="8"/>
      <c r="O284" s="165"/>
      <c r="P284" s="9">
        <v>30</v>
      </c>
      <c r="Q284" s="165"/>
      <c r="R284" s="4" t="s">
        <v>871</v>
      </c>
      <c r="S284" s="4">
        <v>65148920.92553398</v>
      </c>
      <c r="T284" s="4">
        <f t="shared" si="73"/>
        <v>-2536017.62</v>
      </c>
      <c r="U284" s="4">
        <v>16615292.0009</v>
      </c>
      <c r="V284" s="4">
        <v>1553403.6887000001</v>
      </c>
      <c r="W284" s="4">
        <v>2499528.4984660195</v>
      </c>
      <c r="X284" s="4">
        <v>0</v>
      </c>
      <c r="Y284" s="4">
        <f t="shared" si="66"/>
        <v>2499528.4984660195</v>
      </c>
      <c r="Z284" s="4">
        <v>73001877.831300005</v>
      </c>
      <c r="AA284" s="6">
        <f t="shared" si="67"/>
        <v>156283005.3249</v>
      </c>
    </row>
    <row r="285" spans="1:27" ht="24.9" customHeight="1" x14ac:dyDescent="0.25">
      <c r="A285" s="173"/>
      <c r="B285" s="165"/>
      <c r="C285" s="1">
        <v>8</v>
      </c>
      <c r="D285" s="4" t="s">
        <v>333</v>
      </c>
      <c r="E285" s="4">
        <v>91539986.972038835</v>
      </c>
      <c r="F285" s="4">
        <v>0</v>
      </c>
      <c r="G285" s="4">
        <v>23345952.4991</v>
      </c>
      <c r="H285" s="126">
        <v>2182669.3583</v>
      </c>
      <c r="I285" s="4">
        <v>3512058.2648611646</v>
      </c>
      <c r="J285" s="4">
        <v>0</v>
      </c>
      <c r="K285" s="4">
        <f t="shared" si="70"/>
        <v>3512058.2648611646</v>
      </c>
      <c r="L285" s="127">
        <v>74334807.758599997</v>
      </c>
      <c r="M285" s="5">
        <f t="shared" si="75"/>
        <v>194915474.8529</v>
      </c>
      <c r="N285" s="8"/>
      <c r="O285" s="165"/>
      <c r="P285" s="9">
        <v>31</v>
      </c>
      <c r="Q285" s="165"/>
      <c r="R285" s="4" t="s">
        <v>684</v>
      </c>
      <c r="S285" s="4">
        <v>65433325.07262136</v>
      </c>
      <c r="T285" s="4">
        <f t="shared" si="73"/>
        <v>-2536017.62</v>
      </c>
      <c r="U285" s="4">
        <v>16687825.173899999</v>
      </c>
      <c r="V285" s="4">
        <v>1560184.9898000001</v>
      </c>
      <c r="W285" s="4">
        <v>2510440.0570786404</v>
      </c>
      <c r="X285" s="4">
        <v>0</v>
      </c>
      <c r="Y285" s="4">
        <f t="shared" si="66"/>
        <v>2510440.0570786404</v>
      </c>
      <c r="Z285" s="4">
        <v>74541332.8803</v>
      </c>
      <c r="AA285" s="6">
        <f t="shared" si="67"/>
        <v>158197090.55370003</v>
      </c>
    </row>
    <row r="286" spans="1:27" ht="24.9" customHeight="1" x14ac:dyDescent="0.25">
      <c r="A286" s="173"/>
      <c r="B286" s="165"/>
      <c r="C286" s="1">
        <v>9</v>
      </c>
      <c r="D286" s="4" t="s">
        <v>334</v>
      </c>
      <c r="E286" s="4">
        <v>83294645.814466015</v>
      </c>
      <c r="F286" s="4">
        <v>0</v>
      </c>
      <c r="G286" s="4">
        <v>21243097.2401</v>
      </c>
      <c r="H286" s="126">
        <v>1986068.3526000001</v>
      </c>
      <c r="I286" s="4">
        <v>3195714.3422339805</v>
      </c>
      <c r="J286" s="4">
        <v>0</v>
      </c>
      <c r="K286" s="4">
        <f t="shared" si="70"/>
        <v>3195714.3422339805</v>
      </c>
      <c r="L286" s="127">
        <v>60406032.184500001</v>
      </c>
      <c r="M286" s="5">
        <f t="shared" si="75"/>
        <v>170125557.9339</v>
      </c>
      <c r="N286" s="8"/>
      <c r="O286" s="165"/>
      <c r="P286" s="9">
        <v>32</v>
      </c>
      <c r="Q286" s="165"/>
      <c r="R286" s="4" t="s">
        <v>685</v>
      </c>
      <c r="S286" s="4">
        <v>65115585.263106801</v>
      </c>
      <c r="T286" s="4">
        <f t="shared" si="73"/>
        <v>-2536017.62</v>
      </c>
      <c r="U286" s="4">
        <v>16606790.2213</v>
      </c>
      <c r="V286" s="4">
        <v>1552608.8369</v>
      </c>
      <c r="W286" s="4">
        <v>2498249.5295932037</v>
      </c>
      <c r="X286" s="4">
        <v>0</v>
      </c>
      <c r="Y286" s="4">
        <f t="shared" si="66"/>
        <v>2498249.5295932037</v>
      </c>
      <c r="Z286" s="4">
        <v>71309222.776199996</v>
      </c>
      <c r="AA286" s="6">
        <f t="shared" si="67"/>
        <v>154546439.00709999</v>
      </c>
    </row>
    <row r="287" spans="1:27" ht="24.9" customHeight="1" x14ac:dyDescent="0.25">
      <c r="A287" s="173"/>
      <c r="B287" s="165"/>
      <c r="C287" s="1">
        <v>10</v>
      </c>
      <c r="D287" s="4" t="s">
        <v>335</v>
      </c>
      <c r="E287" s="4">
        <v>77894446.450873792</v>
      </c>
      <c r="F287" s="4">
        <v>0</v>
      </c>
      <c r="G287" s="4">
        <v>19865854.3325</v>
      </c>
      <c r="H287" s="126">
        <v>1857306.5943</v>
      </c>
      <c r="I287" s="4">
        <v>2988528.2213262138</v>
      </c>
      <c r="J287" s="4">
        <v>0</v>
      </c>
      <c r="K287" s="4">
        <f t="shared" si="70"/>
        <v>2988528.2213262138</v>
      </c>
      <c r="L287" s="127">
        <v>60541091.719499998</v>
      </c>
      <c r="M287" s="5">
        <f t="shared" si="75"/>
        <v>163147227.31850001</v>
      </c>
      <c r="N287" s="8"/>
      <c r="O287" s="166"/>
      <c r="P287" s="9">
        <v>33</v>
      </c>
      <c r="Q287" s="166"/>
      <c r="R287" s="4" t="s">
        <v>686</v>
      </c>
      <c r="S287" s="4">
        <v>75058062.144368932</v>
      </c>
      <c r="T287" s="4">
        <f t="shared" si="73"/>
        <v>-2536017.62</v>
      </c>
      <c r="U287" s="4">
        <v>19142475.452200003</v>
      </c>
      <c r="V287" s="4">
        <v>1789676.1595999999</v>
      </c>
      <c r="W287" s="4">
        <v>2879706.4127310677</v>
      </c>
      <c r="X287" s="4">
        <v>0</v>
      </c>
      <c r="Y287" s="4">
        <f t="shared" si="66"/>
        <v>2879706.4127310677</v>
      </c>
      <c r="Z287" s="4">
        <v>75266206.226300001</v>
      </c>
      <c r="AA287" s="6">
        <f t="shared" si="67"/>
        <v>171600108.77520001</v>
      </c>
    </row>
    <row r="288" spans="1:27" ht="24.9" customHeight="1" x14ac:dyDescent="0.25">
      <c r="A288" s="173"/>
      <c r="B288" s="165"/>
      <c r="C288" s="1">
        <v>11</v>
      </c>
      <c r="D288" s="4" t="s">
        <v>336</v>
      </c>
      <c r="E288" s="4">
        <v>81550249.387475729</v>
      </c>
      <c r="F288" s="4">
        <v>0</v>
      </c>
      <c r="G288" s="4">
        <v>20798214.108000003</v>
      </c>
      <c r="H288" s="126">
        <v>1944475.1565</v>
      </c>
      <c r="I288" s="4">
        <v>3128788.1595242717</v>
      </c>
      <c r="J288" s="4">
        <v>0</v>
      </c>
      <c r="K288" s="4">
        <f t="shared" si="70"/>
        <v>3128788.1595242717</v>
      </c>
      <c r="L288" s="127">
        <v>60585697.398500003</v>
      </c>
      <c r="M288" s="5">
        <f t="shared" si="75"/>
        <v>168007424.21000001</v>
      </c>
      <c r="N288" s="8"/>
      <c r="O288" s="1"/>
      <c r="P288" s="170" t="s">
        <v>952</v>
      </c>
      <c r="Q288" s="171"/>
      <c r="R288" s="11"/>
      <c r="S288" s="11">
        <f>SUM(S255:S287)</f>
        <v>2422058687.1429129</v>
      </c>
      <c r="T288" s="11">
        <f t="shared" ref="T288:Z288" si="77">SUM(T255:T287)</f>
        <v>-83688581.460000008</v>
      </c>
      <c r="U288" s="11">
        <f t="shared" si="77"/>
        <v>617711111.07359993</v>
      </c>
      <c r="V288" s="11">
        <f t="shared" si="77"/>
        <v>57751300.3354</v>
      </c>
      <c r="W288" s="11">
        <f t="shared" si="77"/>
        <v>92925632.956487373</v>
      </c>
      <c r="X288" s="11">
        <f t="shared" si="77"/>
        <v>0</v>
      </c>
      <c r="Y288" s="11">
        <f t="shared" si="66"/>
        <v>92925632.956487373</v>
      </c>
      <c r="Z288" s="11">
        <f t="shared" si="77"/>
        <v>2596017042.5326004</v>
      </c>
      <c r="AA288" s="6">
        <f t="shared" si="67"/>
        <v>5702775192.5810003</v>
      </c>
    </row>
    <row r="289" spans="1:27" ht="24.9" customHeight="1" x14ac:dyDescent="0.25">
      <c r="A289" s="173"/>
      <c r="B289" s="165"/>
      <c r="C289" s="1">
        <v>12</v>
      </c>
      <c r="D289" s="4" t="s">
        <v>337</v>
      </c>
      <c r="E289" s="4">
        <v>79179575.223495141</v>
      </c>
      <c r="F289" s="4">
        <v>0</v>
      </c>
      <c r="G289" s="4">
        <v>20193607.877999999</v>
      </c>
      <c r="H289" s="126">
        <v>1887949.0630999999</v>
      </c>
      <c r="I289" s="4">
        <v>3037833.9649048536</v>
      </c>
      <c r="J289" s="4">
        <v>0</v>
      </c>
      <c r="K289" s="4">
        <f t="shared" si="70"/>
        <v>3037833.9649048536</v>
      </c>
      <c r="L289" s="127">
        <v>60327382.059699997</v>
      </c>
      <c r="M289" s="5">
        <f t="shared" si="75"/>
        <v>164626348.18919998</v>
      </c>
      <c r="N289" s="8"/>
      <c r="O289" s="164">
        <v>31</v>
      </c>
      <c r="P289" s="9">
        <v>1</v>
      </c>
      <c r="Q289" s="164" t="s">
        <v>64</v>
      </c>
      <c r="R289" s="4" t="s">
        <v>687</v>
      </c>
      <c r="S289" s="4">
        <v>88537494.670388356</v>
      </c>
      <c r="T289" s="4">
        <v>0</v>
      </c>
      <c r="U289" s="4">
        <v>22580210.171999998</v>
      </c>
      <c r="V289" s="4">
        <v>2111078.2628000001</v>
      </c>
      <c r="W289" s="4">
        <v>3396863.4932116498</v>
      </c>
      <c r="X289" s="4">
        <f t="shared" ref="X289:X329" si="78">W289/2</f>
        <v>1698431.7466058249</v>
      </c>
      <c r="Y289" s="4">
        <f t="shared" si="66"/>
        <v>1698431.7466058249</v>
      </c>
      <c r="Z289" s="4">
        <v>61387776.574000001</v>
      </c>
      <c r="AA289" s="6">
        <f t="shared" si="67"/>
        <v>176314991.42579418</v>
      </c>
    </row>
    <row r="290" spans="1:27" ht="24.9" customHeight="1" x14ac:dyDescent="0.25">
      <c r="A290" s="173"/>
      <c r="B290" s="165"/>
      <c r="C290" s="1">
        <v>13</v>
      </c>
      <c r="D290" s="4" t="s">
        <v>338</v>
      </c>
      <c r="E290" s="4">
        <v>102547908.01310679</v>
      </c>
      <c r="F290" s="4">
        <v>0</v>
      </c>
      <c r="G290" s="4">
        <v>26153363.885499999</v>
      </c>
      <c r="H290" s="126">
        <v>2445141.0140999998</v>
      </c>
      <c r="I290" s="4">
        <v>3934392.3873932036</v>
      </c>
      <c r="J290" s="4">
        <v>0</v>
      </c>
      <c r="K290" s="4">
        <f t="shared" si="70"/>
        <v>3934392.3873932036</v>
      </c>
      <c r="L290" s="127">
        <v>80572396.327800006</v>
      </c>
      <c r="M290" s="5">
        <f t="shared" si="75"/>
        <v>215653201.6279</v>
      </c>
      <c r="N290" s="8"/>
      <c r="O290" s="165"/>
      <c r="P290" s="9">
        <v>2</v>
      </c>
      <c r="Q290" s="165"/>
      <c r="R290" s="4" t="s">
        <v>528</v>
      </c>
      <c r="S290" s="4">
        <v>89312533.3353398</v>
      </c>
      <c r="T290" s="4">
        <v>0</v>
      </c>
      <c r="U290" s="4">
        <v>22777872.5975</v>
      </c>
      <c r="V290" s="4">
        <v>2129558.1993</v>
      </c>
      <c r="W290" s="4">
        <v>3426598.923960194</v>
      </c>
      <c r="X290" s="4">
        <f t="shared" si="78"/>
        <v>1713299.461980097</v>
      </c>
      <c r="Y290" s="4">
        <f t="shared" si="66"/>
        <v>1713299.461980097</v>
      </c>
      <c r="Z290" s="4">
        <v>62828080.280900002</v>
      </c>
      <c r="AA290" s="6">
        <f t="shared" si="67"/>
        <v>178761343.87501991</v>
      </c>
    </row>
    <row r="291" spans="1:27" ht="24.9" customHeight="1" x14ac:dyDescent="0.25">
      <c r="A291" s="173"/>
      <c r="B291" s="165"/>
      <c r="C291" s="1">
        <v>14</v>
      </c>
      <c r="D291" s="4" t="s">
        <v>339</v>
      </c>
      <c r="E291" s="4">
        <v>70362289.282038838</v>
      </c>
      <c r="F291" s="4">
        <v>0</v>
      </c>
      <c r="G291" s="4">
        <v>17944886.356699999</v>
      </c>
      <c r="H291" s="126">
        <v>1677710.6691000001</v>
      </c>
      <c r="I291" s="4">
        <v>2699546.5892611649</v>
      </c>
      <c r="J291" s="4">
        <v>0</v>
      </c>
      <c r="K291" s="4">
        <f t="shared" si="70"/>
        <v>2699546.5892611649</v>
      </c>
      <c r="L291" s="127">
        <v>57828967.0374</v>
      </c>
      <c r="M291" s="5">
        <f t="shared" si="75"/>
        <v>150513399.93450001</v>
      </c>
      <c r="N291" s="8"/>
      <c r="O291" s="165"/>
      <c r="P291" s="9">
        <v>3</v>
      </c>
      <c r="Q291" s="165"/>
      <c r="R291" s="4" t="s">
        <v>688</v>
      </c>
      <c r="S291" s="4">
        <v>88923344.28038834</v>
      </c>
      <c r="T291" s="4">
        <v>0</v>
      </c>
      <c r="U291" s="4">
        <v>22678615.546099998</v>
      </c>
      <c r="V291" s="4">
        <v>2120278.4183</v>
      </c>
      <c r="W291" s="4">
        <v>3411667.14741165</v>
      </c>
      <c r="X291" s="4">
        <f t="shared" si="78"/>
        <v>1705833.573705825</v>
      </c>
      <c r="Y291" s="4">
        <f t="shared" si="66"/>
        <v>1705833.573705825</v>
      </c>
      <c r="Z291" s="4">
        <v>61783760.693599999</v>
      </c>
      <c r="AA291" s="6">
        <f t="shared" si="67"/>
        <v>177211832.51209417</v>
      </c>
    </row>
    <row r="292" spans="1:27" ht="24.9" customHeight="1" x14ac:dyDescent="0.25">
      <c r="A292" s="173"/>
      <c r="B292" s="165"/>
      <c r="C292" s="1">
        <v>15</v>
      </c>
      <c r="D292" s="4" t="s">
        <v>340</v>
      </c>
      <c r="E292" s="4">
        <v>77879675.37902914</v>
      </c>
      <c r="F292" s="4">
        <v>0</v>
      </c>
      <c r="G292" s="4">
        <v>19862087.183800001</v>
      </c>
      <c r="H292" s="126">
        <v>1856954.3944999999</v>
      </c>
      <c r="I292" s="4">
        <v>2987961.5086708739</v>
      </c>
      <c r="J292" s="4">
        <v>0</v>
      </c>
      <c r="K292" s="4">
        <f t="shared" si="70"/>
        <v>2987961.5086708739</v>
      </c>
      <c r="L292" s="127">
        <v>64274922.524899997</v>
      </c>
      <c r="M292" s="5">
        <f t="shared" si="75"/>
        <v>166861600.99090001</v>
      </c>
      <c r="N292" s="8"/>
      <c r="O292" s="165"/>
      <c r="P292" s="9">
        <v>4</v>
      </c>
      <c r="Q292" s="165"/>
      <c r="R292" s="4" t="s">
        <v>689</v>
      </c>
      <c r="S292" s="4">
        <v>67509937.540097088</v>
      </c>
      <c r="T292" s="4">
        <v>0</v>
      </c>
      <c r="U292" s="4">
        <v>17217435.212400001</v>
      </c>
      <c r="V292" s="4">
        <v>1609699.5086000001</v>
      </c>
      <c r="W292" s="4">
        <v>2590112.167902912</v>
      </c>
      <c r="X292" s="4">
        <f t="shared" si="78"/>
        <v>1295056.083951456</v>
      </c>
      <c r="Y292" s="4">
        <f t="shared" si="66"/>
        <v>1295056.083951456</v>
      </c>
      <c r="Z292" s="4">
        <v>50246918.061300002</v>
      </c>
      <c r="AA292" s="6">
        <f t="shared" si="67"/>
        <v>137879046.40634856</v>
      </c>
    </row>
    <row r="293" spans="1:27" ht="24.9" customHeight="1" x14ac:dyDescent="0.25">
      <c r="A293" s="173"/>
      <c r="B293" s="165"/>
      <c r="C293" s="1">
        <v>16</v>
      </c>
      <c r="D293" s="4" t="s">
        <v>341</v>
      </c>
      <c r="E293" s="4">
        <v>88431332.969902918</v>
      </c>
      <c r="F293" s="4">
        <v>0</v>
      </c>
      <c r="G293" s="4">
        <v>22553135.1624</v>
      </c>
      <c r="H293" s="126">
        <v>2108546.9550000001</v>
      </c>
      <c r="I293" s="4">
        <v>3392790.4525970872</v>
      </c>
      <c r="J293" s="4">
        <v>0</v>
      </c>
      <c r="K293" s="4">
        <f t="shared" si="70"/>
        <v>3392790.4525970872</v>
      </c>
      <c r="L293" s="127">
        <v>71175259.538900003</v>
      </c>
      <c r="M293" s="5">
        <f t="shared" si="75"/>
        <v>187661065.07879999</v>
      </c>
      <c r="N293" s="8"/>
      <c r="O293" s="165"/>
      <c r="P293" s="9">
        <v>5</v>
      </c>
      <c r="Q293" s="165"/>
      <c r="R293" s="4" t="s">
        <v>690</v>
      </c>
      <c r="S293" s="4">
        <v>117458077.76825243</v>
      </c>
      <c r="T293" s="4">
        <v>0</v>
      </c>
      <c r="U293" s="4">
        <v>29955987.486100003</v>
      </c>
      <c r="V293" s="4">
        <v>2800657.4580999999</v>
      </c>
      <c r="W293" s="4">
        <v>4506441.6813475722</v>
      </c>
      <c r="X293" s="4">
        <f t="shared" si="78"/>
        <v>2253220.8406737861</v>
      </c>
      <c r="Y293" s="4">
        <f t="shared" si="66"/>
        <v>2253220.8406737861</v>
      </c>
      <c r="Z293" s="4">
        <v>92951326.571899995</v>
      </c>
      <c r="AA293" s="6">
        <f t="shared" si="67"/>
        <v>245419270.12502623</v>
      </c>
    </row>
    <row r="294" spans="1:27" ht="24.9" customHeight="1" x14ac:dyDescent="0.25">
      <c r="A294" s="173"/>
      <c r="B294" s="166"/>
      <c r="C294" s="1">
        <v>17</v>
      </c>
      <c r="D294" s="4" t="s">
        <v>342</v>
      </c>
      <c r="E294" s="4">
        <v>73233365.47766991</v>
      </c>
      <c r="F294" s="4">
        <v>0</v>
      </c>
      <c r="G294" s="4">
        <v>18677112.9027</v>
      </c>
      <c r="H294" s="126">
        <v>1746168.2934000001</v>
      </c>
      <c r="I294" s="4">
        <v>2809699.4002300967</v>
      </c>
      <c r="J294" s="4">
        <v>0</v>
      </c>
      <c r="K294" s="4">
        <f t="shared" si="70"/>
        <v>2809699.4002300967</v>
      </c>
      <c r="L294" s="127">
        <v>57567172.7042</v>
      </c>
      <c r="M294" s="5">
        <f t="shared" si="75"/>
        <v>154033518.7782</v>
      </c>
      <c r="N294" s="8"/>
      <c r="O294" s="165"/>
      <c r="P294" s="9">
        <v>6</v>
      </c>
      <c r="Q294" s="165"/>
      <c r="R294" s="4" t="s">
        <v>691</v>
      </c>
      <c r="S294" s="4">
        <v>101571353.05106796</v>
      </c>
      <c r="T294" s="4">
        <v>0</v>
      </c>
      <c r="U294" s="4">
        <v>25904307.636799999</v>
      </c>
      <c r="V294" s="4">
        <v>2421856.1452000001</v>
      </c>
      <c r="W294" s="4">
        <v>3896925.5050320388</v>
      </c>
      <c r="X294" s="4">
        <f t="shared" si="78"/>
        <v>1948462.7525160194</v>
      </c>
      <c r="Y294" s="4">
        <f t="shared" si="66"/>
        <v>1948462.7525160194</v>
      </c>
      <c r="Z294" s="4">
        <v>77720288.821099997</v>
      </c>
      <c r="AA294" s="6">
        <f t="shared" si="67"/>
        <v>209566268.40668398</v>
      </c>
    </row>
    <row r="295" spans="1:27" ht="24.9" customHeight="1" x14ac:dyDescent="0.25">
      <c r="A295" s="1"/>
      <c r="B295" s="172" t="s">
        <v>833</v>
      </c>
      <c r="C295" s="170"/>
      <c r="D295" s="11"/>
      <c r="E295" s="11">
        <f>SUM(E278:E294)</f>
        <v>1422204097.6601942</v>
      </c>
      <c r="F295" s="11">
        <f t="shared" ref="F295:J295" si="79">SUM(F278:F294)</f>
        <v>0</v>
      </c>
      <c r="G295" s="11">
        <f t="shared" si="79"/>
        <v>362712628.72409999</v>
      </c>
      <c r="H295" s="11">
        <f>SUM(H278:H294)</f>
        <v>33910877.725100003</v>
      </c>
      <c r="I295" s="11">
        <f t="shared" si="79"/>
        <v>54564828.123205826</v>
      </c>
      <c r="J295" s="11">
        <f t="shared" si="79"/>
        <v>0</v>
      </c>
      <c r="K295" s="11">
        <f t="shared" si="70"/>
        <v>54564828.123205826</v>
      </c>
      <c r="L295" s="11">
        <f>SUM(L278:L294)</f>
        <v>1120428106.7352998</v>
      </c>
      <c r="M295" s="6">
        <f t="shared" si="75"/>
        <v>2993820538.9678998</v>
      </c>
      <c r="N295" s="8"/>
      <c r="O295" s="165"/>
      <c r="P295" s="9">
        <v>7</v>
      </c>
      <c r="Q295" s="165"/>
      <c r="R295" s="4" t="s">
        <v>692</v>
      </c>
      <c r="S295" s="4">
        <v>89163752.07873787</v>
      </c>
      <c r="T295" s="4">
        <v>0</v>
      </c>
      <c r="U295" s="4">
        <v>22739928.085200001</v>
      </c>
      <c r="V295" s="4">
        <v>2126010.6754000001</v>
      </c>
      <c r="W295" s="4">
        <v>3420890.7252621357</v>
      </c>
      <c r="X295" s="4">
        <f t="shared" si="78"/>
        <v>1710445.3626310679</v>
      </c>
      <c r="Y295" s="4">
        <f t="shared" si="66"/>
        <v>1710445.3626310679</v>
      </c>
      <c r="Z295" s="4">
        <v>60223680.1774</v>
      </c>
      <c r="AA295" s="6">
        <f t="shared" si="67"/>
        <v>175963816.37936893</v>
      </c>
    </row>
    <row r="296" spans="1:27" ht="24.9" customHeight="1" x14ac:dyDescent="0.25">
      <c r="A296" s="173">
        <v>15</v>
      </c>
      <c r="B296" s="164" t="s">
        <v>933</v>
      </c>
      <c r="C296" s="1">
        <v>1</v>
      </c>
      <c r="D296" s="4" t="s">
        <v>343</v>
      </c>
      <c r="E296" s="4">
        <v>116845124.26349515</v>
      </c>
      <c r="F296" s="116">
        <f>-4907596.13</f>
        <v>-4907596.13</v>
      </c>
      <c r="G296" s="116">
        <v>29799662.541299999</v>
      </c>
      <c r="H296" s="126">
        <v>2786042.2622000002</v>
      </c>
      <c r="I296" s="4">
        <v>4482924.8720048545</v>
      </c>
      <c r="J296" s="4">
        <v>0</v>
      </c>
      <c r="K296" s="4">
        <f t="shared" si="70"/>
        <v>4482924.8720048545</v>
      </c>
      <c r="L296" s="127">
        <v>88011755.869299993</v>
      </c>
      <c r="M296" s="5">
        <f t="shared" si="75"/>
        <v>237017913.67830002</v>
      </c>
      <c r="N296" s="8"/>
      <c r="O296" s="165"/>
      <c r="P296" s="9">
        <v>8</v>
      </c>
      <c r="Q296" s="165"/>
      <c r="R296" s="4" t="s">
        <v>693</v>
      </c>
      <c r="S296" s="4">
        <v>78745976.348446593</v>
      </c>
      <c r="T296" s="4">
        <v>0</v>
      </c>
      <c r="U296" s="4">
        <v>20083024.743000001</v>
      </c>
      <c r="V296" s="4">
        <v>1877610.3792999999</v>
      </c>
      <c r="W296" s="4">
        <v>3021198.3441533977</v>
      </c>
      <c r="X296" s="4">
        <f t="shared" si="78"/>
        <v>1510599.1720766989</v>
      </c>
      <c r="Y296" s="4">
        <f t="shared" si="66"/>
        <v>1510599.1720766989</v>
      </c>
      <c r="Z296" s="4">
        <v>54697794.475100003</v>
      </c>
      <c r="AA296" s="6">
        <f t="shared" si="67"/>
        <v>156915005.11792329</v>
      </c>
    </row>
    <row r="297" spans="1:27" ht="24.9" customHeight="1" x14ac:dyDescent="0.25">
      <c r="A297" s="173"/>
      <c r="B297" s="165"/>
      <c r="C297" s="1">
        <v>2</v>
      </c>
      <c r="D297" s="4" t="s">
        <v>344</v>
      </c>
      <c r="E297" s="4">
        <v>84856726.081262141</v>
      </c>
      <c r="F297" s="116">
        <f t="shared" ref="F297:F306" si="80">-4907596.13</f>
        <v>-4907596.13</v>
      </c>
      <c r="G297" s="4">
        <v>21641483.266999997</v>
      </c>
      <c r="H297" s="126">
        <v>2023314.4223</v>
      </c>
      <c r="I297" s="4">
        <v>3255645.7131378637</v>
      </c>
      <c r="J297" s="4">
        <v>0</v>
      </c>
      <c r="K297" s="4">
        <f t="shared" si="70"/>
        <v>3255645.7131378637</v>
      </c>
      <c r="L297" s="127">
        <v>72442758.656599998</v>
      </c>
      <c r="M297" s="5">
        <f t="shared" si="75"/>
        <v>179312332.01029998</v>
      </c>
      <c r="N297" s="8"/>
      <c r="O297" s="165"/>
      <c r="P297" s="9">
        <v>9</v>
      </c>
      <c r="Q297" s="165"/>
      <c r="R297" s="4" t="s">
        <v>694</v>
      </c>
      <c r="S297" s="4">
        <v>80767836.253203884</v>
      </c>
      <c r="T297" s="4">
        <v>0</v>
      </c>
      <c r="U297" s="4">
        <v>20598670.930500001</v>
      </c>
      <c r="V297" s="4">
        <v>1925819.3840000001</v>
      </c>
      <c r="W297" s="4">
        <v>3098769.7969961162</v>
      </c>
      <c r="X297" s="4">
        <f t="shared" si="78"/>
        <v>1549384.8984980581</v>
      </c>
      <c r="Y297" s="4">
        <f t="shared" si="66"/>
        <v>1549384.8984980581</v>
      </c>
      <c r="Z297" s="4">
        <v>57085751.423199996</v>
      </c>
      <c r="AA297" s="6">
        <f t="shared" si="67"/>
        <v>161927462.88940194</v>
      </c>
    </row>
    <row r="298" spans="1:27" ht="24.9" customHeight="1" x14ac:dyDescent="0.25">
      <c r="A298" s="173"/>
      <c r="B298" s="165"/>
      <c r="C298" s="1">
        <v>3</v>
      </c>
      <c r="D298" s="4" t="s">
        <v>844</v>
      </c>
      <c r="E298" s="4">
        <v>85406430.430582523</v>
      </c>
      <c r="F298" s="116">
        <f t="shared" si="80"/>
        <v>-4907596.13</v>
      </c>
      <c r="G298" s="4">
        <v>21781677.427500002</v>
      </c>
      <c r="H298" s="126">
        <v>2036421.5122</v>
      </c>
      <c r="I298" s="4">
        <v>3276735.8811174752</v>
      </c>
      <c r="J298" s="4">
        <v>0</v>
      </c>
      <c r="K298" s="4">
        <f t="shared" si="70"/>
        <v>3276735.8811174752</v>
      </c>
      <c r="L298" s="127">
        <v>71149939.464900002</v>
      </c>
      <c r="M298" s="5">
        <f t="shared" si="75"/>
        <v>178743608.58630002</v>
      </c>
      <c r="N298" s="8"/>
      <c r="O298" s="165"/>
      <c r="P298" s="9">
        <v>10</v>
      </c>
      <c r="Q298" s="165"/>
      <c r="R298" s="4" t="s">
        <v>695</v>
      </c>
      <c r="S298" s="4">
        <v>76619997.80932039</v>
      </c>
      <c r="T298" s="4">
        <v>0</v>
      </c>
      <c r="U298" s="4">
        <v>19540824.600299999</v>
      </c>
      <c r="V298" s="4">
        <v>1826918.7814</v>
      </c>
      <c r="W298" s="4">
        <v>2939632.2356796111</v>
      </c>
      <c r="X298" s="4">
        <f t="shared" si="78"/>
        <v>1469816.1178398055</v>
      </c>
      <c r="Y298" s="4">
        <f t="shared" ref="Y298:Y361" si="81">W298-X298</f>
        <v>1469816.1178398055</v>
      </c>
      <c r="Z298" s="4">
        <v>52819261.715899996</v>
      </c>
      <c r="AA298" s="6">
        <f t="shared" ref="AA298:AA361" si="82">S298+T298+U298+V298+Y298+Z298</f>
        <v>152276819.02476019</v>
      </c>
    </row>
    <row r="299" spans="1:27" ht="24.9" customHeight="1" x14ac:dyDescent="0.25">
      <c r="A299" s="173"/>
      <c r="B299" s="165"/>
      <c r="C299" s="1">
        <v>4</v>
      </c>
      <c r="D299" s="4" t="s">
        <v>345</v>
      </c>
      <c r="E299" s="4">
        <v>93061830.562815532</v>
      </c>
      <c r="F299" s="116">
        <f t="shared" si="80"/>
        <v>-4907596.13</v>
      </c>
      <c r="G299" s="4">
        <v>23734076.7425</v>
      </c>
      <c r="H299" s="126">
        <v>2218956.0290000001</v>
      </c>
      <c r="I299" s="4">
        <v>3570445.9000844657</v>
      </c>
      <c r="J299" s="4">
        <v>0</v>
      </c>
      <c r="K299" s="4">
        <f t="shared" si="70"/>
        <v>3570445.9000844657</v>
      </c>
      <c r="L299" s="127">
        <v>71776903.966700003</v>
      </c>
      <c r="M299" s="5">
        <f t="shared" si="75"/>
        <v>189454617.0711</v>
      </c>
      <c r="N299" s="8"/>
      <c r="O299" s="165"/>
      <c r="P299" s="9">
        <v>11</v>
      </c>
      <c r="Q299" s="165"/>
      <c r="R299" s="4" t="s">
        <v>696</v>
      </c>
      <c r="S299" s="4">
        <v>105860464.00194176</v>
      </c>
      <c r="T299" s="4">
        <v>0</v>
      </c>
      <c r="U299" s="4">
        <v>26998183.480899997</v>
      </c>
      <c r="V299" s="4">
        <v>2524125.2338999999</v>
      </c>
      <c r="W299" s="4">
        <v>4061483.1814582525</v>
      </c>
      <c r="X299" s="4">
        <f t="shared" si="78"/>
        <v>2030741.5907291262</v>
      </c>
      <c r="Y299" s="4">
        <f t="shared" si="81"/>
        <v>2030741.5907291262</v>
      </c>
      <c r="Z299" s="4">
        <v>76256004.902400002</v>
      </c>
      <c r="AA299" s="6">
        <f t="shared" si="82"/>
        <v>213669519.20987087</v>
      </c>
    </row>
    <row r="300" spans="1:27" ht="24.9" customHeight="1" x14ac:dyDescent="0.25">
      <c r="A300" s="173"/>
      <c r="B300" s="165"/>
      <c r="C300" s="1">
        <v>5</v>
      </c>
      <c r="D300" s="4" t="s">
        <v>346</v>
      </c>
      <c r="E300" s="4">
        <v>90515366.469223306</v>
      </c>
      <c r="F300" s="116">
        <f t="shared" si="80"/>
        <v>-4907596.13</v>
      </c>
      <c r="G300" s="4">
        <v>23084637.828000002</v>
      </c>
      <c r="H300" s="126">
        <v>2158238.4199000001</v>
      </c>
      <c r="I300" s="4">
        <v>3472747.2814766993</v>
      </c>
      <c r="J300" s="4">
        <v>0</v>
      </c>
      <c r="K300" s="4">
        <f t="shared" si="70"/>
        <v>3472747.2814766993</v>
      </c>
      <c r="L300" s="127">
        <v>75367350.500400007</v>
      </c>
      <c r="M300" s="5">
        <f t="shared" si="75"/>
        <v>189690744.36900002</v>
      </c>
      <c r="N300" s="8"/>
      <c r="O300" s="165"/>
      <c r="P300" s="9">
        <v>12</v>
      </c>
      <c r="Q300" s="165"/>
      <c r="R300" s="4" t="s">
        <v>697</v>
      </c>
      <c r="S300" s="4">
        <v>71270804.61242719</v>
      </c>
      <c r="T300" s="4">
        <v>0</v>
      </c>
      <c r="U300" s="4">
        <v>18176590.079300001</v>
      </c>
      <c r="V300" s="4">
        <v>1699373.2083999999</v>
      </c>
      <c r="W300" s="4">
        <v>2734403.037072815</v>
      </c>
      <c r="X300" s="4">
        <f t="shared" si="78"/>
        <v>1367201.5185364075</v>
      </c>
      <c r="Y300" s="4">
        <f t="shared" si="81"/>
        <v>1367201.5185364075</v>
      </c>
      <c r="Z300" s="4">
        <v>51714183.975299999</v>
      </c>
      <c r="AA300" s="6">
        <f t="shared" si="82"/>
        <v>144228153.39396358</v>
      </c>
    </row>
    <row r="301" spans="1:27" ht="24.9" customHeight="1" x14ac:dyDescent="0.25">
      <c r="A301" s="173"/>
      <c r="B301" s="165"/>
      <c r="C301" s="1">
        <v>6</v>
      </c>
      <c r="D301" s="4" t="s">
        <v>48</v>
      </c>
      <c r="E301" s="4">
        <v>98559736.005631074</v>
      </c>
      <c r="F301" s="116">
        <f t="shared" si="80"/>
        <v>-4907596.13</v>
      </c>
      <c r="G301" s="4">
        <v>25136238.175499998</v>
      </c>
      <c r="H301" s="126">
        <v>2350047.4803999998</v>
      </c>
      <c r="I301" s="4">
        <v>3781380.6498689321</v>
      </c>
      <c r="J301" s="4">
        <v>0</v>
      </c>
      <c r="K301" s="4">
        <f t="shared" si="70"/>
        <v>3781380.6498689321</v>
      </c>
      <c r="L301" s="127">
        <v>79332534.437399998</v>
      </c>
      <c r="M301" s="5">
        <f t="shared" si="75"/>
        <v>204252340.61879998</v>
      </c>
      <c r="N301" s="8"/>
      <c r="O301" s="165"/>
      <c r="P301" s="9">
        <v>13</v>
      </c>
      <c r="Q301" s="165"/>
      <c r="R301" s="4" t="s">
        <v>698</v>
      </c>
      <c r="S301" s="4">
        <v>95147903.276990294</v>
      </c>
      <c r="T301" s="4">
        <v>0</v>
      </c>
      <c r="U301" s="4">
        <v>24266099.480300002</v>
      </c>
      <c r="V301" s="4">
        <v>2268696.1168999998</v>
      </c>
      <c r="W301" s="4">
        <v>3650480.9662097087</v>
      </c>
      <c r="X301" s="4">
        <f t="shared" si="78"/>
        <v>1825240.4831048544</v>
      </c>
      <c r="Y301" s="4">
        <f t="shared" si="81"/>
        <v>1825240.4831048544</v>
      </c>
      <c r="Z301" s="4">
        <v>63427709.826200001</v>
      </c>
      <c r="AA301" s="6">
        <f t="shared" si="82"/>
        <v>186935649.18349516</v>
      </c>
    </row>
    <row r="302" spans="1:27" ht="24.9" customHeight="1" x14ac:dyDescent="0.25">
      <c r="A302" s="173"/>
      <c r="B302" s="165"/>
      <c r="C302" s="1">
        <v>7</v>
      </c>
      <c r="D302" s="4" t="s">
        <v>347</v>
      </c>
      <c r="E302" s="4">
        <v>77279940.661553398</v>
      </c>
      <c r="F302" s="116">
        <f t="shared" si="80"/>
        <v>-4907596.13</v>
      </c>
      <c r="G302" s="4">
        <v>19709133.5</v>
      </c>
      <c r="H302" s="126">
        <v>1842654.3859999999</v>
      </c>
      <c r="I302" s="4">
        <v>2964951.8564466019</v>
      </c>
      <c r="J302" s="4">
        <v>0</v>
      </c>
      <c r="K302" s="4">
        <f t="shared" si="70"/>
        <v>2964951.8564466019</v>
      </c>
      <c r="L302" s="127">
        <v>64646829.068400003</v>
      </c>
      <c r="M302" s="5">
        <f t="shared" si="75"/>
        <v>161535913.34240001</v>
      </c>
      <c r="N302" s="8"/>
      <c r="O302" s="165"/>
      <c r="P302" s="9">
        <v>14</v>
      </c>
      <c r="Q302" s="165"/>
      <c r="R302" s="4" t="s">
        <v>699</v>
      </c>
      <c r="S302" s="4">
        <v>95010287.943689317</v>
      </c>
      <c r="T302" s="4">
        <v>0</v>
      </c>
      <c r="U302" s="4">
        <v>24231002.675700001</v>
      </c>
      <c r="V302" s="4">
        <v>2265414.8319999999</v>
      </c>
      <c r="W302" s="4">
        <v>3645201.1636106791</v>
      </c>
      <c r="X302" s="4">
        <f t="shared" si="78"/>
        <v>1822600.5818053395</v>
      </c>
      <c r="Y302" s="4">
        <f t="shared" si="81"/>
        <v>1822600.5818053395</v>
      </c>
      <c r="Z302" s="4">
        <v>64079275.788900003</v>
      </c>
      <c r="AA302" s="6">
        <f t="shared" si="82"/>
        <v>187408581.82209468</v>
      </c>
    </row>
    <row r="303" spans="1:27" ht="24.9" customHeight="1" x14ac:dyDescent="0.25">
      <c r="A303" s="173"/>
      <c r="B303" s="165"/>
      <c r="C303" s="1">
        <v>8</v>
      </c>
      <c r="D303" s="4" t="s">
        <v>348</v>
      </c>
      <c r="E303" s="4">
        <v>82896971.438446596</v>
      </c>
      <c r="F303" s="116">
        <f t="shared" si="80"/>
        <v>-4907596.13</v>
      </c>
      <c r="G303" s="4">
        <v>21141676.130199999</v>
      </c>
      <c r="H303" s="126">
        <v>1976586.2486</v>
      </c>
      <c r="I303" s="4">
        <v>3180457.0145533979</v>
      </c>
      <c r="J303" s="4">
        <v>0</v>
      </c>
      <c r="K303" s="4">
        <f t="shared" si="70"/>
        <v>3180457.0145533979</v>
      </c>
      <c r="L303" s="127">
        <v>70299325.319100007</v>
      </c>
      <c r="M303" s="5">
        <f t="shared" si="75"/>
        <v>174587420.02090001</v>
      </c>
      <c r="N303" s="8"/>
      <c r="O303" s="165"/>
      <c r="P303" s="9">
        <v>15</v>
      </c>
      <c r="Q303" s="165"/>
      <c r="R303" s="4" t="s">
        <v>700</v>
      </c>
      <c r="S303" s="4">
        <v>75084375.876019418</v>
      </c>
      <c r="T303" s="4">
        <v>0</v>
      </c>
      <c r="U303" s="4">
        <v>19149186.389600001</v>
      </c>
      <c r="V303" s="4">
        <v>1790303.5813</v>
      </c>
      <c r="W303" s="4">
        <v>2880715.9753805827</v>
      </c>
      <c r="X303" s="4">
        <f t="shared" si="78"/>
        <v>1440357.9876902914</v>
      </c>
      <c r="Y303" s="4">
        <f t="shared" si="81"/>
        <v>1440357.9876902914</v>
      </c>
      <c r="Z303" s="4">
        <v>55956817.720600002</v>
      </c>
      <c r="AA303" s="6">
        <f t="shared" si="82"/>
        <v>153421041.55520973</v>
      </c>
    </row>
    <row r="304" spans="1:27" ht="24.9" customHeight="1" x14ac:dyDescent="0.25">
      <c r="A304" s="173"/>
      <c r="B304" s="165"/>
      <c r="C304" s="1">
        <v>9</v>
      </c>
      <c r="D304" s="4" t="s">
        <v>349</v>
      </c>
      <c r="E304" s="4">
        <v>75575720.584563106</v>
      </c>
      <c r="F304" s="116">
        <f t="shared" si="80"/>
        <v>-4907596.13</v>
      </c>
      <c r="G304" s="4">
        <v>19274496.766000003</v>
      </c>
      <c r="H304" s="126">
        <v>1802019.1503999999</v>
      </c>
      <c r="I304" s="4">
        <v>2899567.0950368927</v>
      </c>
      <c r="J304" s="4">
        <v>0</v>
      </c>
      <c r="K304" s="4">
        <f t="shared" si="70"/>
        <v>2899567.0950368927</v>
      </c>
      <c r="L304" s="127">
        <v>63203046.3671</v>
      </c>
      <c r="M304" s="5">
        <f t="shared" si="75"/>
        <v>157847253.83310002</v>
      </c>
      <c r="N304" s="8"/>
      <c r="O304" s="165"/>
      <c r="P304" s="9">
        <v>16</v>
      </c>
      <c r="Q304" s="165"/>
      <c r="R304" s="4" t="s">
        <v>701</v>
      </c>
      <c r="S304" s="4">
        <v>95671132.255145639</v>
      </c>
      <c r="T304" s="4">
        <v>0</v>
      </c>
      <c r="U304" s="4">
        <v>24399541.479699999</v>
      </c>
      <c r="V304" s="4">
        <v>2281171.9309999999</v>
      </c>
      <c r="W304" s="4">
        <v>3670555.369954369</v>
      </c>
      <c r="X304" s="4">
        <f t="shared" si="78"/>
        <v>1835277.6849771845</v>
      </c>
      <c r="Y304" s="4">
        <f t="shared" si="81"/>
        <v>1835277.6849771845</v>
      </c>
      <c r="Z304" s="4">
        <v>65456957.5955</v>
      </c>
      <c r="AA304" s="6">
        <f t="shared" si="82"/>
        <v>189644080.94632283</v>
      </c>
    </row>
    <row r="305" spans="1:27" ht="24.9" customHeight="1" x14ac:dyDescent="0.25">
      <c r="A305" s="173"/>
      <c r="B305" s="165"/>
      <c r="C305" s="1">
        <v>10</v>
      </c>
      <c r="D305" s="4" t="s">
        <v>350</v>
      </c>
      <c r="E305" s="4">
        <v>71674003.562524274</v>
      </c>
      <c r="F305" s="116">
        <f t="shared" si="80"/>
        <v>-4907596.13</v>
      </c>
      <c r="G305" s="4">
        <v>18279420.152199998</v>
      </c>
      <c r="H305" s="126">
        <v>1708987.0397999999</v>
      </c>
      <c r="I305" s="4">
        <v>2749872.3226757282</v>
      </c>
      <c r="J305" s="4">
        <v>0</v>
      </c>
      <c r="K305" s="4">
        <f t="shared" si="70"/>
        <v>2749872.3226757282</v>
      </c>
      <c r="L305" s="127">
        <v>64859917.479199998</v>
      </c>
      <c r="M305" s="5">
        <f t="shared" si="75"/>
        <v>154364604.42640001</v>
      </c>
      <c r="N305" s="8"/>
      <c r="O305" s="166"/>
      <c r="P305" s="9">
        <v>17</v>
      </c>
      <c r="Q305" s="166"/>
      <c r="R305" s="4" t="s">
        <v>702</v>
      </c>
      <c r="S305" s="4">
        <v>101651003.90737864</v>
      </c>
      <c r="T305" s="4">
        <v>0</v>
      </c>
      <c r="U305" s="4">
        <v>25924621.438100003</v>
      </c>
      <c r="V305" s="4">
        <v>2423755.3314999999</v>
      </c>
      <c r="W305" s="4">
        <v>3899981.420221359</v>
      </c>
      <c r="X305" s="4">
        <f t="shared" si="78"/>
        <v>1949990.7101106795</v>
      </c>
      <c r="Y305" s="4">
        <f t="shared" si="81"/>
        <v>1949990.7101106795</v>
      </c>
      <c r="Z305" s="4">
        <v>59703819.005000003</v>
      </c>
      <c r="AA305" s="6">
        <f t="shared" si="82"/>
        <v>191653190.39208934</v>
      </c>
    </row>
    <row r="306" spans="1:27" ht="24.9" customHeight="1" x14ac:dyDescent="0.25">
      <c r="A306" s="173"/>
      <c r="B306" s="166"/>
      <c r="C306" s="1">
        <v>11</v>
      </c>
      <c r="D306" s="4" t="s">
        <v>351</v>
      </c>
      <c r="E306" s="4">
        <v>97823390.961650491</v>
      </c>
      <c r="F306" s="116">
        <f t="shared" si="80"/>
        <v>-4907596.13</v>
      </c>
      <c r="G306" s="4">
        <v>24948443.999499999</v>
      </c>
      <c r="H306" s="126">
        <v>2332490.1502999999</v>
      </c>
      <c r="I306" s="4">
        <v>3753129.7533495142</v>
      </c>
      <c r="J306" s="4">
        <v>0</v>
      </c>
      <c r="K306" s="4">
        <f t="shared" ref="K306:K369" si="83">I306-J306</f>
        <v>3753129.7533495142</v>
      </c>
      <c r="L306" s="127">
        <v>77748100.959999993</v>
      </c>
      <c r="M306" s="5">
        <f t="shared" si="75"/>
        <v>201697959.69480002</v>
      </c>
      <c r="N306" s="8"/>
      <c r="O306" s="1"/>
      <c r="P306" s="170" t="s">
        <v>953</v>
      </c>
      <c r="Q306" s="171"/>
      <c r="R306" s="11"/>
      <c r="S306" s="11">
        <f t="shared" ref="S306:V306" si="84">SUM(S289:S305)</f>
        <v>1518306275.0088351</v>
      </c>
      <c r="T306" s="11">
        <f t="shared" si="84"/>
        <v>0</v>
      </c>
      <c r="U306" s="11">
        <f t="shared" si="84"/>
        <v>387222102.03349996</v>
      </c>
      <c r="V306" s="11">
        <f t="shared" si="84"/>
        <v>36202327.447399996</v>
      </c>
      <c r="W306" s="11">
        <f>SUM(W289:W305)</f>
        <v>58251921.134865046</v>
      </c>
      <c r="X306" s="11">
        <f t="shared" ref="X306:Z306" si="85">SUM(X289:X305)</f>
        <v>29125960.567432523</v>
      </c>
      <c r="Y306" s="11">
        <f t="shared" si="81"/>
        <v>29125960.567432523</v>
      </c>
      <c r="Z306" s="11">
        <f t="shared" si="85"/>
        <v>1068339407.6082999</v>
      </c>
      <c r="AA306" s="6">
        <f t="shared" si="82"/>
        <v>3039196072.6654673</v>
      </c>
    </row>
    <row r="307" spans="1:27" ht="24.9" customHeight="1" x14ac:dyDescent="0.25">
      <c r="A307" s="1"/>
      <c r="B307" s="172" t="s">
        <v>834</v>
      </c>
      <c r="C307" s="170"/>
      <c r="D307" s="11"/>
      <c r="E307" s="11">
        <f>SUM(E296:E306)</f>
        <v>974495241.02174771</v>
      </c>
      <c r="F307" s="11">
        <f t="shared" ref="F307:J307" si="86">SUM(F296:F306)</f>
        <v>-53983557.430000007</v>
      </c>
      <c r="G307" s="11">
        <f t="shared" si="86"/>
        <v>248530946.52970001</v>
      </c>
      <c r="H307" s="11">
        <f>SUM(H296:H306)</f>
        <v>23235757.101100001</v>
      </c>
      <c r="I307" s="11">
        <f t="shared" si="86"/>
        <v>37387858.339752428</v>
      </c>
      <c r="J307" s="11">
        <f t="shared" si="86"/>
        <v>0</v>
      </c>
      <c r="K307" s="11">
        <f t="shared" si="83"/>
        <v>37387858.339752428</v>
      </c>
      <c r="L307" s="11">
        <f>SUM(L296:L306)</f>
        <v>798838462.08910012</v>
      </c>
      <c r="M307" s="6">
        <f t="shared" si="75"/>
        <v>2028504707.6514003</v>
      </c>
      <c r="N307" s="8"/>
      <c r="O307" s="164">
        <v>32</v>
      </c>
      <c r="P307" s="9">
        <v>1</v>
      </c>
      <c r="Q307" s="164" t="s">
        <v>65</v>
      </c>
      <c r="R307" s="4" t="s">
        <v>703</v>
      </c>
      <c r="S307" s="4">
        <v>67634163.602524266</v>
      </c>
      <c r="T307" s="4">
        <v>0</v>
      </c>
      <c r="U307" s="4">
        <v>17249117.2766</v>
      </c>
      <c r="V307" s="4">
        <v>1612661.5412000001</v>
      </c>
      <c r="W307" s="4">
        <v>2594878.2725757281</v>
      </c>
      <c r="X307" s="4">
        <f t="shared" si="78"/>
        <v>1297439.1362878641</v>
      </c>
      <c r="Y307" s="4">
        <f t="shared" si="81"/>
        <v>1297439.1362878641</v>
      </c>
      <c r="Z307" s="4">
        <v>109418385.4043</v>
      </c>
      <c r="AA307" s="6">
        <f t="shared" si="82"/>
        <v>197211766.96091214</v>
      </c>
    </row>
    <row r="308" spans="1:27" ht="24.9" customHeight="1" x14ac:dyDescent="0.25">
      <c r="A308" s="173">
        <v>16</v>
      </c>
      <c r="B308" s="164" t="s">
        <v>934</v>
      </c>
      <c r="C308" s="1">
        <v>1</v>
      </c>
      <c r="D308" s="4" t="s">
        <v>352</v>
      </c>
      <c r="E308" s="4">
        <v>76468170.555436879</v>
      </c>
      <c r="F308" s="4">
        <v>0</v>
      </c>
      <c r="G308" s="4">
        <v>19502103.250500001</v>
      </c>
      <c r="H308" s="126">
        <v>1823298.6291</v>
      </c>
      <c r="I308" s="4">
        <v>2933807.1730631064</v>
      </c>
      <c r="J308" s="4">
        <f>I308/2</f>
        <v>1466903.5865315532</v>
      </c>
      <c r="K308" s="4">
        <f t="shared" si="83"/>
        <v>1466903.5865315532</v>
      </c>
      <c r="L308" s="127">
        <v>63523744.599799998</v>
      </c>
      <c r="M308" s="5">
        <f t="shared" si="75"/>
        <v>162784220.62136841</v>
      </c>
      <c r="N308" s="8"/>
      <c r="O308" s="165"/>
      <c r="P308" s="9">
        <v>2</v>
      </c>
      <c r="Q308" s="165"/>
      <c r="R308" s="4" t="s">
        <v>704</v>
      </c>
      <c r="S308" s="4">
        <v>84503634.780970871</v>
      </c>
      <c r="T308" s="4">
        <v>0</v>
      </c>
      <c r="U308" s="4">
        <v>21551432.427000001</v>
      </c>
      <c r="V308" s="4">
        <v>2014895.3522000001</v>
      </c>
      <c r="W308" s="4">
        <v>3242098.8768291255</v>
      </c>
      <c r="X308" s="4">
        <f t="shared" si="78"/>
        <v>1621049.4384145627</v>
      </c>
      <c r="Y308" s="4">
        <f t="shared" si="81"/>
        <v>1621049.4384145627</v>
      </c>
      <c r="Z308" s="4">
        <v>119691110.5492</v>
      </c>
      <c r="AA308" s="6">
        <f t="shared" si="82"/>
        <v>229382122.54778543</v>
      </c>
    </row>
    <row r="309" spans="1:27" ht="24.9" customHeight="1" x14ac:dyDescent="0.25">
      <c r="A309" s="173"/>
      <c r="B309" s="165"/>
      <c r="C309" s="1">
        <v>2</v>
      </c>
      <c r="D309" s="4" t="s">
        <v>353</v>
      </c>
      <c r="E309" s="4">
        <v>71960402.977281556</v>
      </c>
      <c r="F309" s="4">
        <v>0</v>
      </c>
      <c r="G309" s="4">
        <v>18352462.189400002</v>
      </c>
      <c r="H309" s="126">
        <v>1715815.9158999999</v>
      </c>
      <c r="I309" s="4">
        <v>2760860.4325184464</v>
      </c>
      <c r="J309" s="4">
        <f t="shared" ref="J309:J335" si="87">I309/2</f>
        <v>1380430.2162592232</v>
      </c>
      <c r="K309" s="4">
        <f t="shared" si="83"/>
        <v>1380430.2162592232</v>
      </c>
      <c r="L309" s="127">
        <v>60448561.995800003</v>
      </c>
      <c r="M309" s="5">
        <f t="shared" si="75"/>
        <v>153857673.29464078</v>
      </c>
      <c r="N309" s="8"/>
      <c r="O309" s="165"/>
      <c r="P309" s="9">
        <v>3</v>
      </c>
      <c r="Q309" s="165"/>
      <c r="R309" s="4" t="s">
        <v>705</v>
      </c>
      <c r="S309" s="4">
        <v>77845572.912038833</v>
      </c>
      <c r="T309" s="4">
        <v>0</v>
      </c>
      <c r="U309" s="4">
        <v>19853389.841899998</v>
      </c>
      <c r="V309" s="4">
        <v>1856141.2590000001</v>
      </c>
      <c r="W309" s="4">
        <v>2986653.120461165</v>
      </c>
      <c r="X309" s="4">
        <f t="shared" si="78"/>
        <v>1493326.5602305825</v>
      </c>
      <c r="Y309" s="4">
        <f t="shared" si="81"/>
        <v>1493326.5602305825</v>
      </c>
      <c r="Z309" s="4">
        <v>108083818.2791</v>
      </c>
      <c r="AA309" s="6">
        <f t="shared" si="82"/>
        <v>209132248.85226941</v>
      </c>
    </row>
    <row r="310" spans="1:27" ht="24.9" customHeight="1" x14ac:dyDescent="0.25">
      <c r="A310" s="173"/>
      <c r="B310" s="165"/>
      <c r="C310" s="1">
        <v>3</v>
      </c>
      <c r="D310" s="4" t="s">
        <v>354</v>
      </c>
      <c r="E310" s="4">
        <v>66109272.228252426</v>
      </c>
      <c r="F310" s="4">
        <v>0</v>
      </c>
      <c r="G310" s="4">
        <v>16860215.7401</v>
      </c>
      <c r="H310" s="126">
        <v>1576302.1993</v>
      </c>
      <c r="I310" s="4">
        <v>2536373.705047573</v>
      </c>
      <c r="J310" s="4">
        <f t="shared" si="87"/>
        <v>1268186.8525237865</v>
      </c>
      <c r="K310" s="4">
        <f t="shared" si="83"/>
        <v>1268186.8525237865</v>
      </c>
      <c r="L310" s="127">
        <v>55482173.1527</v>
      </c>
      <c r="M310" s="5">
        <f t="shared" si="75"/>
        <v>141296150.17287621</v>
      </c>
      <c r="N310" s="8"/>
      <c r="O310" s="165"/>
      <c r="P310" s="9">
        <v>4</v>
      </c>
      <c r="Q310" s="165"/>
      <c r="R310" s="4" t="s">
        <v>706</v>
      </c>
      <c r="S310" s="4">
        <v>83098589.359708741</v>
      </c>
      <c r="T310" s="4">
        <v>0</v>
      </c>
      <c r="U310" s="4">
        <v>21193095.871100001</v>
      </c>
      <c r="V310" s="4">
        <v>1981393.6041999999</v>
      </c>
      <c r="W310" s="4">
        <v>3188192.3649912621</v>
      </c>
      <c r="X310" s="4">
        <f t="shared" si="78"/>
        <v>1594096.182495631</v>
      </c>
      <c r="Y310" s="4">
        <f t="shared" si="81"/>
        <v>1594096.182495631</v>
      </c>
      <c r="Z310" s="4">
        <v>114917930.1485</v>
      </c>
      <c r="AA310" s="6">
        <f t="shared" si="82"/>
        <v>222785105.16600436</v>
      </c>
    </row>
    <row r="311" spans="1:27" ht="24.9" customHeight="1" x14ac:dyDescent="0.25">
      <c r="A311" s="173"/>
      <c r="B311" s="165"/>
      <c r="C311" s="1">
        <v>4</v>
      </c>
      <c r="D311" s="4" t="s">
        <v>355</v>
      </c>
      <c r="E311" s="4">
        <v>70312310.771262139</v>
      </c>
      <c r="F311" s="4">
        <v>0</v>
      </c>
      <c r="G311" s="4">
        <v>17932140.058800001</v>
      </c>
      <c r="H311" s="126">
        <v>1676518.987</v>
      </c>
      <c r="I311" s="4">
        <v>2697629.094537864</v>
      </c>
      <c r="J311" s="4">
        <f t="shared" si="87"/>
        <v>1348814.547268932</v>
      </c>
      <c r="K311" s="4">
        <f t="shared" si="83"/>
        <v>1348814.547268932</v>
      </c>
      <c r="L311" s="127">
        <v>59788919.795999996</v>
      </c>
      <c r="M311" s="5">
        <f t="shared" si="75"/>
        <v>151058704.16033107</v>
      </c>
      <c r="N311" s="8"/>
      <c r="O311" s="165"/>
      <c r="P311" s="9">
        <v>5</v>
      </c>
      <c r="Q311" s="165"/>
      <c r="R311" s="4" t="s">
        <v>707</v>
      </c>
      <c r="S311" s="4">
        <v>77136280.67077671</v>
      </c>
      <c r="T311" s="4">
        <v>0</v>
      </c>
      <c r="U311" s="4">
        <v>19672495.092799999</v>
      </c>
      <c r="V311" s="4">
        <v>1839228.973</v>
      </c>
      <c r="W311" s="4">
        <v>2959440.142123301</v>
      </c>
      <c r="X311" s="4">
        <f t="shared" si="78"/>
        <v>1479720.0710616505</v>
      </c>
      <c r="Y311" s="4">
        <f t="shared" si="81"/>
        <v>1479720.0710616505</v>
      </c>
      <c r="Z311" s="4">
        <v>116047485.1002</v>
      </c>
      <c r="AA311" s="6">
        <f t="shared" si="82"/>
        <v>216175209.90783837</v>
      </c>
    </row>
    <row r="312" spans="1:27" ht="24.9" customHeight="1" x14ac:dyDescent="0.25">
      <c r="A312" s="173"/>
      <c r="B312" s="165"/>
      <c r="C312" s="1">
        <v>5</v>
      </c>
      <c r="D312" s="4" t="s">
        <v>356</v>
      </c>
      <c r="E312" s="4">
        <v>75396334.458932042</v>
      </c>
      <c r="F312" s="4">
        <v>0</v>
      </c>
      <c r="G312" s="4">
        <v>19228746.923699997</v>
      </c>
      <c r="H312" s="126">
        <v>1797741.8873999999</v>
      </c>
      <c r="I312" s="4">
        <v>2892684.6980679608</v>
      </c>
      <c r="J312" s="4">
        <f t="shared" si="87"/>
        <v>1446342.3490339804</v>
      </c>
      <c r="K312" s="4">
        <f t="shared" si="83"/>
        <v>1446342.3490339804</v>
      </c>
      <c r="L312" s="127">
        <v>58895936.467699997</v>
      </c>
      <c r="M312" s="5">
        <f t="shared" si="75"/>
        <v>156765102.08676603</v>
      </c>
      <c r="N312" s="8"/>
      <c r="O312" s="165"/>
      <c r="P312" s="9">
        <v>6</v>
      </c>
      <c r="Q312" s="165"/>
      <c r="R312" s="4" t="s">
        <v>708</v>
      </c>
      <c r="S312" s="4">
        <v>77123391.327378646</v>
      </c>
      <c r="T312" s="4">
        <v>0</v>
      </c>
      <c r="U312" s="4">
        <v>19669207.851800002</v>
      </c>
      <c r="V312" s="4">
        <v>1838921.6410000001</v>
      </c>
      <c r="W312" s="4">
        <v>2958945.6246213587</v>
      </c>
      <c r="X312" s="4">
        <f t="shared" si="78"/>
        <v>1479472.8123106794</v>
      </c>
      <c r="Y312" s="4">
        <f t="shared" si="81"/>
        <v>1479472.8123106794</v>
      </c>
      <c r="Z312" s="4">
        <v>115458292.53820001</v>
      </c>
      <c r="AA312" s="6">
        <f t="shared" si="82"/>
        <v>215569286.17068934</v>
      </c>
    </row>
    <row r="313" spans="1:27" ht="24.9" customHeight="1" x14ac:dyDescent="0.25">
      <c r="A313" s="173"/>
      <c r="B313" s="165"/>
      <c r="C313" s="1">
        <v>6</v>
      </c>
      <c r="D313" s="4" t="s">
        <v>357</v>
      </c>
      <c r="E313" s="4">
        <v>75648797.066310689</v>
      </c>
      <c r="F313" s="4">
        <v>0</v>
      </c>
      <c r="G313" s="4">
        <v>19293133.868000001</v>
      </c>
      <c r="H313" s="126">
        <v>1803761.578</v>
      </c>
      <c r="I313" s="4">
        <v>2902370.7752893204</v>
      </c>
      <c r="J313" s="4">
        <f t="shared" si="87"/>
        <v>1451185.3876446602</v>
      </c>
      <c r="K313" s="4">
        <f t="shared" si="83"/>
        <v>1451185.3876446602</v>
      </c>
      <c r="L313" s="127">
        <v>59078956.426299997</v>
      </c>
      <c r="M313" s="5">
        <f t="shared" si="75"/>
        <v>157275834.32625535</v>
      </c>
      <c r="N313" s="8"/>
      <c r="O313" s="165"/>
      <c r="P313" s="9">
        <v>7</v>
      </c>
      <c r="Q313" s="165"/>
      <c r="R313" s="4" t="s">
        <v>709</v>
      </c>
      <c r="S313" s="4">
        <v>83584108.758932039</v>
      </c>
      <c r="T313" s="4">
        <v>0</v>
      </c>
      <c r="U313" s="4">
        <v>21316920.586400002</v>
      </c>
      <c r="V313" s="4">
        <v>1992970.2751</v>
      </c>
      <c r="W313" s="4">
        <v>3206819.9886679607</v>
      </c>
      <c r="X313" s="4">
        <f t="shared" si="78"/>
        <v>1603409.9943339804</v>
      </c>
      <c r="Y313" s="4">
        <f t="shared" si="81"/>
        <v>1603409.9943339804</v>
      </c>
      <c r="Z313" s="4">
        <v>119734349.48029999</v>
      </c>
      <c r="AA313" s="6">
        <f t="shared" si="82"/>
        <v>228231759.09506601</v>
      </c>
    </row>
    <row r="314" spans="1:27" ht="24.9" customHeight="1" x14ac:dyDescent="0.25">
      <c r="A314" s="173"/>
      <c r="B314" s="165"/>
      <c r="C314" s="1">
        <v>7</v>
      </c>
      <c r="D314" s="4" t="s">
        <v>358</v>
      </c>
      <c r="E314" s="4">
        <v>67709663.250776708</v>
      </c>
      <c r="F314" s="4">
        <v>0</v>
      </c>
      <c r="G314" s="4">
        <v>17268372.372200001</v>
      </c>
      <c r="H314" s="126">
        <v>1614461.7464000001</v>
      </c>
      <c r="I314" s="4">
        <v>2597774.9211233011</v>
      </c>
      <c r="J314" s="4">
        <f t="shared" si="87"/>
        <v>1298887.4605616506</v>
      </c>
      <c r="K314" s="4">
        <f t="shared" si="83"/>
        <v>1298887.4605616506</v>
      </c>
      <c r="L314" s="127">
        <v>54216440.417900003</v>
      </c>
      <c r="M314" s="5">
        <f t="shared" si="75"/>
        <v>142107825.24783835</v>
      </c>
      <c r="N314" s="8"/>
      <c r="O314" s="165"/>
      <c r="P314" s="9">
        <v>8</v>
      </c>
      <c r="Q314" s="165"/>
      <c r="R314" s="4" t="s">
        <v>710</v>
      </c>
      <c r="S314" s="4">
        <v>80977190.505533978</v>
      </c>
      <c r="T314" s="4">
        <v>0</v>
      </c>
      <c r="U314" s="4">
        <v>20652063.711100001</v>
      </c>
      <c r="V314" s="4">
        <v>1930811.2037</v>
      </c>
      <c r="W314" s="4">
        <v>3106801.962566019</v>
      </c>
      <c r="X314" s="4">
        <f t="shared" si="78"/>
        <v>1553400.9812830095</v>
      </c>
      <c r="Y314" s="4">
        <f t="shared" si="81"/>
        <v>1553400.9812830095</v>
      </c>
      <c r="Z314" s="4">
        <v>112417402.8796</v>
      </c>
      <c r="AA314" s="6">
        <f t="shared" si="82"/>
        <v>217530869.28121698</v>
      </c>
    </row>
    <row r="315" spans="1:27" ht="24.9" customHeight="1" x14ac:dyDescent="0.25">
      <c r="A315" s="173"/>
      <c r="B315" s="165"/>
      <c r="C315" s="1">
        <v>8</v>
      </c>
      <c r="D315" s="4" t="s">
        <v>359</v>
      </c>
      <c r="E315" s="4">
        <v>71718556.699223295</v>
      </c>
      <c r="F315" s="4">
        <v>0</v>
      </c>
      <c r="G315" s="4">
        <v>18290782.786600001</v>
      </c>
      <c r="H315" s="126">
        <v>1710049.3599</v>
      </c>
      <c r="I315" s="4">
        <v>2751581.6653766986</v>
      </c>
      <c r="J315" s="4">
        <f t="shared" si="87"/>
        <v>1375790.8326883493</v>
      </c>
      <c r="K315" s="4">
        <f t="shared" si="83"/>
        <v>1375790.8326883493</v>
      </c>
      <c r="L315" s="127">
        <v>57766505.765900001</v>
      </c>
      <c r="M315" s="5">
        <f t="shared" si="75"/>
        <v>150861685.44431165</v>
      </c>
      <c r="N315" s="8"/>
      <c r="O315" s="165"/>
      <c r="P315" s="9">
        <v>9</v>
      </c>
      <c r="Q315" s="165"/>
      <c r="R315" s="4" t="s">
        <v>711</v>
      </c>
      <c r="S315" s="4">
        <v>77238208.043398067</v>
      </c>
      <c r="T315" s="4">
        <v>0</v>
      </c>
      <c r="U315" s="4">
        <v>19698490.198100001</v>
      </c>
      <c r="V315" s="4">
        <v>1841659.3181</v>
      </c>
      <c r="W315" s="4">
        <v>2963350.7267019418</v>
      </c>
      <c r="X315" s="4">
        <f t="shared" si="78"/>
        <v>1481675.3633509709</v>
      </c>
      <c r="Y315" s="4">
        <f t="shared" si="81"/>
        <v>1481675.3633509709</v>
      </c>
      <c r="Z315" s="4">
        <v>113786262.95020001</v>
      </c>
      <c r="AA315" s="6">
        <f t="shared" si="82"/>
        <v>214046295.87314904</v>
      </c>
    </row>
    <row r="316" spans="1:27" ht="24.9" customHeight="1" x14ac:dyDescent="0.25">
      <c r="A316" s="173"/>
      <c r="B316" s="165"/>
      <c r="C316" s="1">
        <v>9</v>
      </c>
      <c r="D316" s="4" t="s">
        <v>360</v>
      </c>
      <c r="E316" s="4">
        <v>80689176.689320385</v>
      </c>
      <c r="F316" s="4">
        <v>0</v>
      </c>
      <c r="G316" s="4">
        <v>20578609.943999998</v>
      </c>
      <c r="H316" s="126">
        <v>1923943.8341000001</v>
      </c>
      <c r="I316" s="4">
        <v>3095751.9139796114</v>
      </c>
      <c r="J316" s="4">
        <f t="shared" si="87"/>
        <v>1547875.9569898057</v>
      </c>
      <c r="K316" s="4">
        <f t="shared" si="83"/>
        <v>1547875.9569898057</v>
      </c>
      <c r="L316" s="127">
        <v>63906930.989699997</v>
      </c>
      <c r="M316" s="5">
        <f t="shared" si="75"/>
        <v>168646537.41411018</v>
      </c>
      <c r="N316" s="8"/>
      <c r="O316" s="165"/>
      <c r="P316" s="9">
        <v>10</v>
      </c>
      <c r="Q316" s="165"/>
      <c r="R316" s="4" t="s">
        <v>712</v>
      </c>
      <c r="S316" s="4">
        <v>90574230.178834945</v>
      </c>
      <c r="T316" s="4">
        <v>0</v>
      </c>
      <c r="U316" s="4">
        <v>23099650.167599998</v>
      </c>
      <c r="V316" s="4">
        <v>2159641.9597</v>
      </c>
      <c r="W316" s="4">
        <v>3475005.6691650478</v>
      </c>
      <c r="X316" s="4">
        <f t="shared" si="78"/>
        <v>1737502.8345825239</v>
      </c>
      <c r="Y316" s="4">
        <f t="shared" si="81"/>
        <v>1737502.8345825239</v>
      </c>
      <c r="Z316" s="4">
        <v>119694713.7934</v>
      </c>
      <c r="AA316" s="6">
        <f t="shared" si="82"/>
        <v>237265738.9341175</v>
      </c>
    </row>
    <row r="317" spans="1:27" ht="24.9" customHeight="1" x14ac:dyDescent="0.25">
      <c r="A317" s="173"/>
      <c r="B317" s="165"/>
      <c r="C317" s="1">
        <v>10</v>
      </c>
      <c r="D317" s="4" t="s">
        <v>361</v>
      </c>
      <c r="E317" s="4">
        <v>71317939.253495142</v>
      </c>
      <c r="F317" s="4">
        <v>0</v>
      </c>
      <c r="G317" s="4">
        <v>18188611.089200001</v>
      </c>
      <c r="H317" s="126">
        <v>1700497.0815999999</v>
      </c>
      <c r="I317" s="4">
        <v>2736211.4228048543</v>
      </c>
      <c r="J317" s="4">
        <f t="shared" si="87"/>
        <v>1368105.7114024272</v>
      </c>
      <c r="K317" s="4">
        <f t="shared" si="83"/>
        <v>1368105.7114024272</v>
      </c>
      <c r="L317" s="127">
        <v>59649138.7685</v>
      </c>
      <c r="M317" s="5">
        <f t="shared" si="75"/>
        <v>152224291.90419757</v>
      </c>
      <c r="N317" s="8"/>
      <c r="O317" s="165"/>
      <c r="P317" s="9">
        <v>11</v>
      </c>
      <c r="Q317" s="165"/>
      <c r="R317" s="4" t="s">
        <v>713</v>
      </c>
      <c r="S317" s="4">
        <v>80665435.781456307</v>
      </c>
      <c r="T317" s="4">
        <v>0</v>
      </c>
      <c r="U317" s="4">
        <v>20572555.168200001</v>
      </c>
      <c r="V317" s="4">
        <v>1923377.7583999999</v>
      </c>
      <c r="W317" s="4">
        <v>3094841.0612436896</v>
      </c>
      <c r="X317" s="4">
        <f t="shared" si="78"/>
        <v>1547420.5306218448</v>
      </c>
      <c r="Y317" s="4">
        <f t="shared" si="81"/>
        <v>1547420.5306218448</v>
      </c>
      <c r="Z317" s="4">
        <v>117131937.37360001</v>
      </c>
      <c r="AA317" s="6">
        <f t="shared" si="82"/>
        <v>221840726.61227816</v>
      </c>
    </row>
    <row r="318" spans="1:27" ht="24.9" customHeight="1" x14ac:dyDescent="0.25">
      <c r="A318" s="173"/>
      <c r="B318" s="165"/>
      <c r="C318" s="1">
        <v>11</v>
      </c>
      <c r="D318" s="4" t="s">
        <v>362</v>
      </c>
      <c r="E318" s="4">
        <v>87967684.890776694</v>
      </c>
      <c r="F318" s="4">
        <v>0</v>
      </c>
      <c r="G318" s="4">
        <v>22434888.411700003</v>
      </c>
      <c r="H318" s="126">
        <v>2097491.7812999999</v>
      </c>
      <c r="I318" s="4">
        <v>3375001.9524233006</v>
      </c>
      <c r="J318" s="4">
        <f t="shared" si="87"/>
        <v>1687500.9762116503</v>
      </c>
      <c r="K318" s="4">
        <f t="shared" si="83"/>
        <v>1687500.9762116503</v>
      </c>
      <c r="L318" s="127">
        <v>68730184.060699999</v>
      </c>
      <c r="M318" s="5">
        <f t="shared" si="75"/>
        <v>182917750.12068835</v>
      </c>
      <c r="N318" s="8"/>
      <c r="O318" s="165"/>
      <c r="P318" s="9">
        <v>12</v>
      </c>
      <c r="Q318" s="165"/>
      <c r="R318" s="4" t="s">
        <v>714</v>
      </c>
      <c r="S318" s="4">
        <v>77203741.898834959</v>
      </c>
      <c r="T318" s="4">
        <v>0</v>
      </c>
      <c r="U318" s="4">
        <v>19689700.105300002</v>
      </c>
      <c r="V318" s="4">
        <v>1840837.5111</v>
      </c>
      <c r="W318" s="4">
        <v>2962028.3854650483</v>
      </c>
      <c r="X318" s="4">
        <f t="shared" si="78"/>
        <v>1481014.1927325241</v>
      </c>
      <c r="Y318" s="4">
        <f t="shared" si="81"/>
        <v>1481014.1927325241</v>
      </c>
      <c r="Z318" s="4">
        <v>112273521.60870001</v>
      </c>
      <c r="AA318" s="6">
        <f t="shared" si="82"/>
        <v>212488815.3166675</v>
      </c>
    </row>
    <row r="319" spans="1:27" ht="24.9" customHeight="1" x14ac:dyDescent="0.25">
      <c r="A319" s="173"/>
      <c r="B319" s="165"/>
      <c r="C319" s="1">
        <v>12</v>
      </c>
      <c r="D319" s="4" t="s">
        <v>363</v>
      </c>
      <c r="E319" s="4">
        <v>74710548.62242718</v>
      </c>
      <c r="F319" s="4">
        <v>0</v>
      </c>
      <c r="G319" s="4">
        <v>19053847.1439</v>
      </c>
      <c r="H319" s="126">
        <v>1781390.0854</v>
      </c>
      <c r="I319" s="4">
        <v>2866373.5755728153</v>
      </c>
      <c r="J319" s="4">
        <f t="shared" si="87"/>
        <v>1433186.7877864076</v>
      </c>
      <c r="K319" s="4">
        <f t="shared" si="83"/>
        <v>1433186.7877864076</v>
      </c>
      <c r="L319" s="127">
        <v>59085541.665799998</v>
      </c>
      <c r="M319" s="5">
        <f t="shared" si="75"/>
        <v>156064514.30531359</v>
      </c>
      <c r="N319" s="8"/>
      <c r="O319" s="165"/>
      <c r="P319" s="9">
        <v>13</v>
      </c>
      <c r="Q319" s="165"/>
      <c r="R319" s="4" t="s">
        <v>715</v>
      </c>
      <c r="S319" s="4">
        <v>91654260.7092233</v>
      </c>
      <c r="T319" s="4">
        <v>0</v>
      </c>
      <c r="U319" s="4">
        <v>23375096.366499998</v>
      </c>
      <c r="V319" s="4">
        <v>2185394.0885999999</v>
      </c>
      <c r="W319" s="4">
        <v>3516442.5349766985</v>
      </c>
      <c r="X319" s="4">
        <f t="shared" si="78"/>
        <v>1758221.2674883492</v>
      </c>
      <c r="Y319" s="4">
        <f t="shared" si="81"/>
        <v>1758221.2674883492</v>
      </c>
      <c r="Z319" s="4">
        <v>125256507.6885</v>
      </c>
      <c r="AA319" s="6">
        <f t="shared" si="82"/>
        <v>244229480.12031162</v>
      </c>
    </row>
    <row r="320" spans="1:27" ht="24.9" customHeight="1" x14ac:dyDescent="0.25">
      <c r="A320" s="173"/>
      <c r="B320" s="165"/>
      <c r="C320" s="1">
        <v>13</v>
      </c>
      <c r="D320" s="4" t="s">
        <v>364</v>
      </c>
      <c r="E320" s="4">
        <v>67491575.262038827</v>
      </c>
      <c r="F320" s="4">
        <v>0</v>
      </c>
      <c r="G320" s="4">
        <v>17212752.178400002</v>
      </c>
      <c r="H320" s="126">
        <v>1609261.6805</v>
      </c>
      <c r="I320" s="4">
        <v>2589407.6736611645</v>
      </c>
      <c r="J320" s="4">
        <f t="shared" si="87"/>
        <v>1294703.8368305822</v>
      </c>
      <c r="K320" s="4">
        <f t="shared" si="83"/>
        <v>1294703.8368305822</v>
      </c>
      <c r="L320" s="127">
        <v>57243911.097900003</v>
      </c>
      <c r="M320" s="5">
        <f t="shared" si="75"/>
        <v>144852204.05566943</v>
      </c>
      <c r="N320" s="8"/>
      <c r="O320" s="165"/>
      <c r="P320" s="9">
        <v>14</v>
      </c>
      <c r="Q320" s="165"/>
      <c r="R320" s="4" t="s">
        <v>716</v>
      </c>
      <c r="S320" s="4">
        <v>112240582.86174758</v>
      </c>
      <c r="T320" s="4">
        <v>0</v>
      </c>
      <c r="U320" s="4">
        <v>28625340.713299997</v>
      </c>
      <c r="V320" s="4">
        <v>2676252.0847</v>
      </c>
      <c r="W320" s="4">
        <v>4306265.269752427</v>
      </c>
      <c r="X320" s="4">
        <f t="shared" si="78"/>
        <v>2153132.6348762135</v>
      </c>
      <c r="Y320" s="4">
        <f t="shared" si="81"/>
        <v>2153132.6348762135</v>
      </c>
      <c r="Z320" s="4">
        <v>146450044.9465</v>
      </c>
      <c r="AA320" s="6">
        <f t="shared" si="82"/>
        <v>292145353.2411238</v>
      </c>
    </row>
    <row r="321" spans="1:27" ht="24.9" customHeight="1" x14ac:dyDescent="0.25">
      <c r="A321" s="173"/>
      <c r="B321" s="165"/>
      <c r="C321" s="1">
        <v>14</v>
      </c>
      <c r="D321" s="4" t="s">
        <v>365</v>
      </c>
      <c r="E321" s="4">
        <v>65680295.916407764</v>
      </c>
      <c r="F321" s="4">
        <v>0</v>
      </c>
      <c r="G321" s="4">
        <v>16750811.5231</v>
      </c>
      <c r="H321" s="126">
        <v>1566073.7353999999</v>
      </c>
      <c r="I321" s="4">
        <v>2519915.4352922328</v>
      </c>
      <c r="J321" s="4">
        <f t="shared" si="87"/>
        <v>1259957.7176461164</v>
      </c>
      <c r="K321" s="4">
        <f t="shared" si="83"/>
        <v>1259957.7176461164</v>
      </c>
      <c r="L321" s="127">
        <v>55176642.889200002</v>
      </c>
      <c r="M321" s="5">
        <f t="shared" si="75"/>
        <v>140433781.7817539</v>
      </c>
      <c r="N321" s="8"/>
      <c r="O321" s="165"/>
      <c r="P321" s="9">
        <v>15</v>
      </c>
      <c r="Q321" s="165"/>
      <c r="R321" s="4" t="s">
        <v>717</v>
      </c>
      <c r="S321" s="4">
        <v>90616680.783883482</v>
      </c>
      <c r="T321" s="4">
        <v>0</v>
      </c>
      <c r="U321" s="4">
        <v>23110476.581799999</v>
      </c>
      <c r="V321" s="4">
        <v>2160654.1472999998</v>
      </c>
      <c r="W321" s="4">
        <v>3476634.3454165044</v>
      </c>
      <c r="X321" s="4">
        <f t="shared" si="78"/>
        <v>1738317.1727082522</v>
      </c>
      <c r="Y321" s="4">
        <f t="shared" si="81"/>
        <v>1738317.1727082522</v>
      </c>
      <c r="Z321" s="4">
        <v>123861306.65979999</v>
      </c>
      <c r="AA321" s="6">
        <f t="shared" si="82"/>
        <v>241487435.34549174</v>
      </c>
    </row>
    <row r="322" spans="1:27" ht="24.9" customHeight="1" x14ac:dyDescent="0.25">
      <c r="A322" s="173"/>
      <c r="B322" s="165"/>
      <c r="C322" s="1">
        <v>15</v>
      </c>
      <c r="D322" s="4" t="s">
        <v>366</v>
      </c>
      <c r="E322" s="4">
        <v>58510732.282912619</v>
      </c>
      <c r="F322" s="4">
        <v>0</v>
      </c>
      <c r="G322" s="4">
        <v>14922317.7952</v>
      </c>
      <c r="H322" s="126">
        <v>1395123.4505</v>
      </c>
      <c r="I322" s="4">
        <v>2244845.2058873782</v>
      </c>
      <c r="J322" s="4">
        <f t="shared" si="87"/>
        <v>1122422.6029436891</v>
      </c>
      <c r="K322" s="4">
        <f t="shared" si="83"/>
        <v>1122422.6029436891</v>
      </c>
      <c r="L322" s="127">
        <v>49172892.447700001</v>
      </c>
      <c r="M322" s="5">
        <f t="shared" si="75"/>
        <v>125123488.5792563</v>
      </c>
      <c r="N322" s="8"/>
      <c r="O322" s="165"/>
      <c r="P322" s="9">
        <v>16</v>
      </c>
      <c r="Q322" s="165"/>
      <c r="R322" s="4" t="s">
        <v>718</v>
      </c>
      <c r="S322" s="4">
        <v>91440176.226990283</v>
      </c>
      <c r="T322" s="4">
        <v>0</v>
      </c>
      <c r="U322" s="4">
        <v>23320497.209100001</v>
      </c>
      <c r="V322" s="4">
        <v>2180289.4818000002</v>
      </c>
      <c r="W322" s="4">
        <v>3508228.8876097086</v>
      </c>
      <c r="X322" s="4">
        <f t="shared" si="78"/>
        <v>1754114.4438048543</v>
      </c>
      <c r="Y322" s="4">
        <f t="shared" si="81"/>
        <v>1754114.4438048543</v>
      </c>
      <c r="Z322" s="4">
        <v>123988289.9577</v>
      </c>
      <c r="AA322" s="6">
        <f t="shared" si="82"/>
        <v>242683367.31939515</v>
      </c>
    </row>
    <row r="323" spans="1:27" ht="24.9" customHeight="1" x14ac:dyDescent="0.25">
      <c r="A323" s="173"/>
      <c r="B323" s="165"/>
      <c r="C323" s="1">
        <v>16</v>
      </c>
      <c r="D323" s="4" t="s">
        <v>367</v>
      </c>
      <c r="E323" s="4">
        <v>63424869.61786408</v>
      </c>
      <c r="F323" s="4">
        <v>0</v>
      </c>
      <c r="G323" s="4">
        <v>16175597.597600002</v>
      </c>
      <c r="H323" s="126">
        <v>1512295.5993999999</v>
      </c>
      <c r="I323" s="4">
        <v>2433382.8844359219</v>
      </c>
      <c r="J323" s="4">
        <f t="shared" si="87"/>
        <v>1216691.442217961</v>
      </c>
      <c r="K323" s="4">
        <f t="shared" si="83"/>
        <v>1216691.442217961</v>
      </c>
      <c r="L323" s="127">
        <v>53889663.438100003</v>
      </c>
      <c r="M323" s="5">
        <f t="shared" si="75"/>
        <v>136219117.69518206</v>
      </c>
      <c r="N323" s="8"/>
      <c r="O323" s="165"/>
      <c r="P323" s="9">
        <v>17</v>
      </c>
      <c r="Q323" s="165"/>
      <c r="R323" s="4" t="s">
        <v>719</v>
      </c>
      <c r="S323" s="4">
        <v>62823485.493203878</v>
      </c>
      <c r="T323" s="4">
        <v>0</v>
      </c>
      <c r="U323" s="4">
        <v>16022223.2564</v>
      </c>
      <c r="V323" s="4">
        <v>1497956.2626</v>
      </c>
      <c r="W323" s="4">
        <v>2410309.9503961159</v>
      </c>
      <c r="X323" s="4">
        <f t="shared" si="78"/>
        <v>1205154.9751980579</v>
      </c>
      <c r="Y323" s="4">
        <f t="shared" si="81"/>
        <v>1205154.9751980579</v>
      </c>
      <c r="Z323" s="4">
        <v>97979451.6162</v>
      </c>
      <c r="AA323" s="6">
        <f t="shared" si="82"/>
        <v>179528271.60360193</v>
      </c>
    </row>
    <row r="324" spans="1:27" ht="24.9" customHeight="1" x14ac:dyDescent="0.25">
      <c r="A324" s="173"/>
      <c r="B324" s="165"/>
      <c r="C324" s="1">
        <v>17</v>
      </c>
      <c r="D324" s="4" t="s">
        <v>368</v>
      </c>
      <c r="E324" s="4">
        <v>74458521.86339806</v>
      </c>
      <c r="F324" s="4">
        <v>0</v>
      </c>
      <c r="G324" s="4">
        <v>18989571.356399998</v>
      </c>
      <c r="H324" s="126">
        <v>1775380.7871999999</v>
      </c>
      <c r="I324" s="4">
        <v>2856704.2202019412</v>
      </c>
      <c r="J324" s="4">
        <f t="shared" si="87"/>
        <v>1428352.1101009706</v>
      </c>
      <c r="K324" s="4">
        <f t="shared" si="83"/>
        <v>1428352.1101009706</v>
      </c>
      <c r="L324" s="127">
        <v>56982738.013700001</v>
      </c>
      <c r="M324" s="5">
        <f t="shared" si="75"/>
        <v>153634564.13079903</v>
      </c>
      <c r="N324" s="8"/>
      <c r="O324" s="165"/>
      <c r="P324" s="9">
        <v>18</v>
      </c>
      <c r="Q324" s="165"/>
      <c r="R324" s="4" t="s">
        <v>720</v>
      </c>
      <c r="S324" s="4">
        <v>77304567.246796116</v>
      </c>
      <c r="T324" s="4">
        <v>0</v>
      </c>
      <c r="U324" s="4">
        <v>19715414.155200001</v>
      </c>
      <c r="V324" s="4">
        <v>1843241.5796000001</v>
      </c>
      <c r="W324" s="4">
        <v>2965896.6895038835</v>
      </c>
      <c r="X324" s="4">
        <f t="shared" si="78"/>
        <v>1482948.3447519417</v>
      </c>
      <c r="Y324" s="4">
        <f t="shared" si="81"/>
        <v>1482948.3447519417</v>
      </c>
      <c r="Z324" s="4">
        <v>116286790.2192</v>
      </c>
      <c r="AA324" s="6">
        <f t="shared" si="82"/>
        <v>216632961.54554808</v>
      </c>
    </row>
    <row r="325" spans="1:27" ht="24.9" customHeight="1" x14ac:dyDescent="0.25">
      <c r="A325" s="173"/>
      <c r="B325" s="165"/>
      <c r="C325" s="1">
        <v>18</v>
      </c>
      <c r="D325" s="4" t="s">
        <v>369</v>
      </c>
      <c r="E325" s="4">
        <v>80592588.334271848</v>
      </c>
      <c r="F325" s="4">
        <v>0</v>
      </c>
      <c r="G325" s="4">
        <v>20553976.478100002</v>
      </c>
      <c r="H325" s="126">
        <v>1921640.7919000001</v>
      </c>
      <c r="I325" s="4">
        <v>3092046.1681281552</v>
      </c>
      <c r="J325" s="4">
        <f t="shared" si="87"/>
        <v>1546023.0840640776</v>
      </c>
      <c r="K325" s="4">
        <f t="shared" si="83"/>
        <v>1546023.0840640776</v>
      </c>
      <c r="L325" s="127">
        <v>61894332.693999998</v>
      </c>
      <c r="M325" s="5">
        <f t="shared" si="75"/>
        <v>166508561.38233593</v>
      </c>
      <c r="N325" s="8"/>
      <c r="O325" s="165"/>
      <c r="P325" s="9">
        <v>19</v>
      </c>
      <c r="Q325" s="165"/>
      <c r="R325" s="4" t="s">
        <v>721</v>
      </c>
      <c r="S325" s="4">
        <v>61271491.595533982</v>
      </c>
      <c r="T325" s="4">
        <v>0</v>
      </c>
      <c r="U325" s="4">
        <v>15626409.612500001</v>
      </c>
      <c r="V325" s="4">
        <v>1460950.6912</v>
      </c>
      <c r="W325" s="4">
        <v>2350765.5569660198</v>
      </c>
      <c r="X325" s="4">
        <f t="shared" si="78"/>
        <v>1175382.7784830099</v>
      </c>
      <c r="Y325" s="4">
        <f t="shared" si="81"/>
        <v>1175382.7784830099</v>
      </c>
      <c r="Z325" s="4">
        <v>101170559.28560001</v>
      </c>
      <c r="AA325" s="6">
        <f t="shared" si="82"/>
        <v>180704793.96331698</v>
      </c>
    </row>
    <row r="326" spans="1:27" ht="24.9" customHeight="1" x14ac:dyDescent="0.25">
      <c r="A326" s="173"/>
      <c r="B326" s="165"/>
      <c r="C326" s="1">
        <v>19</v>
      </c>
      <c r="D326" s="4" t="s">
        <v>370</v>
      </c>
      <c r="E326" s="4">
        <v>70610900.303689331</v>
      </c>
      <c r="F326" s="4">
        <v>0</v>
      </c>
      <c r="G326" s="4">
        <v>18008291.009599999</v>
      </c>
      <c r="H326" s="126">
        <v>1683638.5229</v>
      </c>
      <c r="I326" s="4">
        <v>2709084.8951106793</v>
      </c>
      <c r="J326" s="4">
        <f t="shared" si="87"/>
        <v>1354542.4475553397</v>
      </c>
      <c r="K326" s="4">
        <f t="shared" si="83"/>
        <v>1354542.4475553397</v>
      </c>
      <c r="L326" s="127">
        <v>55644443.394400001</v>
      </c>
      <c r="M326" s="5">
        <f t="shared" si="75"/>
        <v>147301815.67814466</v>
      </c>
      <c r="N326" s="8"/>
      <c r="O326" s="165"/>
      <c r="P326" s="9">
        <v>20</v>
      </c>
      <c r="Q326" s="165"/>
      <c r="R326" s="4" t="s">
        <v>722</v>
      </c>
      <c r="S326" s="4">
        <v>66275497.480582528</v>
      </c>
      <c r="T326" s="4">
        <v>0</v>
      </c>
      <c r="U326" s="4">
        <v>16902609.091499999</v>
      </c>
      <c r="V326" s="4">
        <v>1580265.6558999999</v>
      </c>
      <c r="W326" s="4">
        <v>2542751.1668174756</v>
      </c>
      <c r="X326" s="4">
        <f t="shared" si="78"/>
        <v>1271375.5834087378</v>
      </c>
      <c r="Y326" s="4">
        <f t="shared" si="81"/>
        <v>1271375.5834087378</v>
      </c>
      <c r="Z326" s="4">
        <v>107525315.4183</v>
      </c>
      <c r="AA326" s="6">
        <f t="shared" si="82"/>
        <v>193555063.22969127</v>
      </c>
    </row>
    <row r="327" spans="1:27" ht="24.9" customHeight="1" x14ac:dyDescent="0.25">
      <c r="A327" s="173"/>
      <c r="B327" s="165"/>
      <c r="C327" s="1">
        <v>20</v>
      </c>
      <c r="D327" s="4" t="s">
        <v>371</v>
      </c>
      <c r="E327" s="4">
        <v>62730388.816116504</v>
      </c>
      <c r="F327" s="4">
        <v>0</v>
      </c>
      <c r="G327" s="4">
        <v>15998480.2925</v>
      </c>
      <c r="H327" s="126">
        <v>1495736.4757000001</v>
      </c>
      <c r="I327" s="4">
        <v>2406738.1675834949</v>
      </c>
      <c r="J327" s="4">
        <f t="shared" si="87"/>
        <v>1203369.0837917475</v>
      </c>
      <c r="K327" s="4">
        <f t="shared" si="83"/>
        <v>1203369.0837917475</v>
      </c>
      <c r="L327" s="127">
        <v>51545442.420400001</v>
      </c>
      <c r="M327" s="5">
        <f t="shared" si="75"/>
        <v>132973417.08850825</v>
      </c>
      <c r="N327" s="8"/>
      <c r="O327" s="165"/>
      <c r="P327" s="9">
        <v>21</v>
      </c>
      <c r="Q327" s="165"/>
      <c r="R327" s="4" t="s">
        <v>723</v>
      </c>
      <c r="S327" s="4">
        <v>68450525.966601938</v>
      </c>
      <c r="T327" s="4">
        <v>0</v>
      </c>
      <c r="U327" s="4">
        <v>17457318.7152</v>
      </c>
      <c r="V327" s="4">
        <v>1632126.7953000001</v>
      </c>
      <c r="W327" s="4">
        <v>2626199.1443980583</v>
      </c>
      <c r="X327" s="4">
        <f t="shared" si="78"/>
        <v>1313099.5721990291</v>
      </c>
      <c r="Y327" s="4">
        <f t="shared" si="81"/>
        <v>1313099.5721990291</v>
      </c>
      <c r="Z327" s="4">
        <v>103943939.12010001</v>
      </c>
      <c r="AA327" s="6">
        <f t="shared" si="82"/>
        <v>192797010.16940099</v>
      </c>
    </row>
    <row r="328" spans="1:27" ht="24.9" customHeight="1" x14ac:dyDescent="0.25">
      <c r="A328" s="173"/>
      <c r="B328" s="165"/>
      <c r="C328" s="1">
        <v>21</v>
      </c>
      <c r="D328" s="4" t="s">
        <v>372</v>
      </c>
      <c r="E328" s="4">
        <v>68994807.795922324</v>
      </c>
      <c r="F328" s="4">
        <v>0</v>
      </c>
      <c r="G328" s="4">
        <v>17596129.940200001</v>
      </c>
      <c r="H328" s="126">
        <v>1645104.5913</v>
      </c>
      <c r="I328" s="4">
        <v>2647081.2697776696</v>
      </c>
      <c r="J328" s="4">
        <f t="shared" si="87"/>
        <v>1323540.6348888348</v>
      </c>
      <c r="K328" s="4">
        <f t="shared" si="83"/>
        <v>1323540.6348888348</v>
      </c>
      <c r="L328" s="127">
        <v>56946581.321199998</v>
      </c>
      <c r="M328" s="5">
        <f t="shared" ref="M328:M391" si="88">E328+F328+G328+H328+K328+L328</f>
        <v>146506164.28351116</v>
      </c>
      <c r="N328" s="8"/>
      <c r="O328" s="165"/>
      <c r="P328" s="9">
        <v>22</v>
      </c>
      <c r="Q328" s="165"/>
      <c r="R328" s="4" t="s">
        <v>724</v>
      </c>
      <c r="S328" s="4">
        <v>127121514.41126214</v>
      </c>
      <c r="T328" s="4">
        <v>0</v>
      </c>
      <c r="U328" s="4">
        <v>32420507.531499997</v>
      </c>
      <c r="V328" s="4">
        <v>3031071.3761</v>
      </c>
      <c r="W328" s="4">
        <v>4877192.7995378636</v>
      </c>
      <c r="X328" s="4">
        <f t="shared" si="78"/>
        <v>2438596.3997689318</v>
      </c>
      <c r="Y328" s="4">
        <f t="shared" si="81"/>
        <v>2438596.3997689318</v>
      </c>
      <c r="Z328" s="4">
        <v>155933535.3479</v>
      </c>
      <c r="AA328" s="6">
        <f t="shared" si="82"/>
        <v>320945225.06653106</v>
      </c>
    </row>
    <row r="329" spans="1:27" ht="24.9" customHeight="1" x14ac:dyDescent="0.25">
      <c r="A329" s="173"/>
      <c r="B329" s="165"/>
      <c r="C329" s="1">
        <v>22</v>
      </c>
      <c r="D329" s="4" t="s">
        <v>373</v>
      </c>
      <c r="E329" s="4">
        <v>67116983.825339809</v>
      </c>
      <c r="F329" s="4">
        <v>0</v>
      </c>
      <c r="G329" s="4">
        <v>17117218.038899999</v>
      </c>
      <c r="H329" s="126">
        <v>1600329.9635999999</v>
      </c>
      <c r="I329" s="4">
        <v>2575035.9548601941</v>
      </c>
      <c r="J329" s="4">
        <f t="shared" si="87"/>
        <v>1287517.9774300971</v>
      </c>
      <c r="K329" s="4">
        <f t="shared" si="83"/>
        <v>1287517.9774300971</v>
      </c>
      <c r="L329" s="127">
        <v>54124371.314499997</v>
      </c>
      <c r="M329" s="5">
        <f t="shared" si="88"/>
        <v>141246421.1197699</v>
      </c>
      <c r="N329" s="8"/>
      <c r="O329" s="166"/>
      <c r="P329" s="9">
        <v>23</v>
      </c>
      <c r="Q329" s="166"/>
      <c r="R329" s="4" t="s">
        <v>725</v>
      </c>
      <c r="S329" s="4">
        <v>75241467.469611645</v>
      </c>
      <c r="T329" s="4">
        <v>0</v>
      </c>
      <c r="U329" s="4">
        <v>19189250.333300002</v>
      </c>
      <c r="V329" s="4">
        <v>1794049.2559</v>
      </c>
      <c r="W329" s="4">
        <v>2886743.0117883491</v>
      </c>
      <c r="X329" s="4">
        <f t="shared" si="78"/>
        <v>1443371.5058941746</v>
      </c>
      <c r="Y329" s="4">
        <f t="shared" si="81"/>
        <v>1443371.5058941746</v>
      </c>
      <c r="Z329" s="4">
        <v>103336357.58750001</v>
      </c>
      <c r="AA329" s="6">
        <f t="shared" si="82"/>
        <v>201004496.15220582</v>
      </c>
    </row>
    <row r="330" spans="1:27" ht="24.9" customHeight="1" x14ac:dyDescent="0.25">
      <c r="A330" s="173"/>
      <c r="B330" s="165"/>
      <c r="C330" s="1">
        <v>23</v>
      </c>
      <c r="D330" s="4" t="s">
        <v>374</v>
      </c>
      <c r="E330" s="4">
        <v>64919443.376601942</v>
      </c>
      <c r="F330" s="4">
        <v>0</v>
      </c>
      <c r="G330" s="4">
        <v>16556767.063999999</v>
      </c>
      <c r="H330" s="126">
        <v>1547932.0514</v>
      </c>
      <c r="I330" s="4">
        <v>2490724.2746980581</v>
      </c>
      <c r="J330" s="4">
        <f t="shared" si="87"/>
        <v>1245362.1373490291</v>
      </c>
      <c r="K330" s="4">
        <f t="shared" si="83"/>
        <v>1245362.1373490291</v>
      </c>
      <c r="L330" s="127">
        <v>53107883.682800002</v>
      </c>
      <c r="M330" s="5">
        <f t="shared" si="88"/>
        <v>137377388.31215099</v>
      </c>
      <c r="N330" s="8"/>
      <c r="O330" s="1"/>
      <c r="P330" s="170" t="s">
        <v>954</v>
      </c>
      <c r="Q330" s="171"/>
      <c r="R330" s="11"/>
      <c r="S330" s="11">
        <f t="shared" ref="S330:V330" si="89">SUM(S307:S329)</f>
        <v>1882024798.065825</v>
      </c>
      <c r="T330" s="11">
        <f t="shared" si="89"/>
        <v>0</v>
      </c>
      <c r="U330" s="11">
        <f t="shared" si="89"/>
        <v>479983261.8642</v>
      </c>
      <c r="V330" s="11">
        <f t="shared" si="89"/>
        <v>44874791.815700017</v>
      </c>
      <c r="W330" s="11">
        <f>SUM(W307:W329)</f>
        <v>72206485.552574754</v>
      </c>
      <c r="X330" s="11">
        <f t="shared" ref="X330:Z330" si="90">SUM(X307:X329)</f>
        <v>36103242.776287377</v>
      </c>
      <c r="Y330" s="11">
        <f t="shared" si="81"/>
        <v>36103242.776287377</v>
      </c>
      <c r="Z330" s="11">
        <f t="shared" si="90"/>
        <v>2684387307.9526</v>
      </c>
      <c r="AA330" s="6">
        <f t="shared" si="82"/>
        <v>5127373402.4746132</v>
      </c>
    </row>
    <row r="331" spans="1:27" ht="24.9" customHeight="1" x14ac:dyDescent="0.25">
      <c r="A331" s="173"/>
      <c r="B331" s="165"/>
      <c r="C331" s="1">
        <v>24</v>
      </c>
      <c r="D331" s="4" t="s">
        <v>375</v>
      </c>
      <c r="E331" s="4">
        <v>67158309.416213587</v>
      </c>
      <c r="F331" s="4">
        <v>0</v>
      </c>
      <c r="G331" s="4">
        <v>17127757.534200002</v>
      </c>
      <c r="H331" s="126">
        <v>1601315.3263999999</v>
      </c>
      <c r="I331" s="4">
        <v>2576621.4682864076</v>
      </c>
      <c r="J331" s="4">
        <f t="shared" si="87"/>
        <v>1288310.7341432038</v>
      </c>
      <c r="K331" s="4">
        <f t="shared" si="83"/>
        <v>1288310.7341432038</v>
      </c>
      <c r="L331" s="127">
        <v>53812380.0612</v>
      </c>
      <c r="M331" s="5">
        <f t="shared" si="88"/>
        <v>140988073.07215679</v>
      </c>
      <c r="N331" s="8"/>
      <c r="O331" s="164">
        <v>33</v>
      </c>
      <c r="P331" s="9">
        <v>1</v>
      </c>
      <c r="Q331" s="174" t="s">
        <v>66</v>
      </c>
      <c r="R331" s="4" t="s">
        <v>726</v>
      </c>
      <c r="S331" s="4">
        <v>70494711.685145631</v>
      </c>
      <c r="T331" s="4">
        <f>-1564740.79</f>
        <v>-1564740.79</v>
      </c>
      <c r="U331" s="4">
        <v>17978658.779300001</v>
      </c>
      <c r="V331" s="4">
        <v>1680868.1343</v>
      </c>
      <c r="W331" s="4">
        <v>2704627.1579543687</v>
      </c>
      <c r="X331" s="4">
        <v>0</v>
      </c>
      <c r="Y331" s="4">
        <f t="shared" si="81"/>
        <v>2704627.1579543687</v>
      </c>
      <c r="Z331" s="4">
        <v>52965537.225299999</v>
      </c>
      <c r="AA331" s="6">
        <f t="shared" si="82"/>
        <v>144259662.19199997</v>
      </c>
    </row>
    <row r="332" spans="1:27" ht="24.9" customHeight="1" x14ac:dyDescent="0.25">
      <c r="A332" s="173"/>
      <c r="B332" s="165"/>
      <c r="C332" s="1">
        <v>25</v>
      </c>
      <c r="D332" s="4" t="s">
        <v>376</v>
      </c>
      <c r="E332" s="4">
        <v>67773336.970291272</v>
      </c>
      <c r="F332" s="4">
        <v>0</v>
      </c>
      <c r="G332" s="4">
        <v>17284611.4355</v>
      </c>
      <c r="H332" s="126">
        <v>1615979.9754999999</v>
      </c>
      <c r="I332" s="4">
        <v>2600217.851508738</v>
      </c>
      <c r="J332" s="4">
        <f t="shared" si="87"/>
        <v>1300108.925754369</v>
      </c>
      <c r="K332" s="4">
        <f t="shared" si="83"/>
        <v>1300108.925754369</v>
      </c>
      <c r="L332" s="127">
        <v>55020212.3882</v>
      </c>
      <c r="M332" s="5">
        <f t="shared" si="88"/>
        <v>142994249.69524562</v>
      </c>
      <c r="N332" s="8"/>
      <c r="O332" s="165"/>
      <c r="P332" s="9">
        <v>2</v>
      </c>
      <c r="Q332" s="175"/>
      <c r="R332" s="4" t="s">
        <v>727</v>
      </c>
      <c r="S332" s="4">
        <v>80246603.046213597</v>
      </c>
      <c r="T332" s="4">
        <f t="shared" ref="T332:T353" si="91">-1564740.79</f>
        <v>-1564740.79</v>
      </c>
      <c r="U332" s="4">
        <v>20465737.923900001</v>
      </c>
      <c r="V332" s="4">
        <v>1913391.1569000001</v>
      </c>
      <c r="W332" s="4">
        <v>3078771.9637864074</v>
      </c>
      <c r="X332" s="4">
        <v>0</v>
      </c>
      <c r="Y332" s="4">
        <f t="shared" si="81"/>
        <v>3078771.9637864074</v>
      </c>
      <c r="Z332" s="4">
        <v>61710114.053099997</v>
      </c>
      <c r="AA332" s="6">
        <f t="shared" si="82"/>
        <v>165849877.35389999</v>
      </c>
    </row>
    <row r="333" spans="1:27" ht="24.9" customHeight="1" x14ac:dyDescent="0.25">
      <c r="A333" s="173"/>
      <c r="B333" s="165"/>
      <c r="C333" s="1">
        <v>26</v>
      </c>
      <c r="D333" s="4" t="s">
        <v>377</v>
      </c>
      <c r="E333" s="4">
        <v>72099310.191262126</v>
      </c>
      <c r="F333" s="4">
        <v>0</v>
      </c>
      <c r="G333" s="4">
        <v>18387888.469599999</v>
      </c>
      <c r="H333" s="126">
        <v>1719128.0042000001</v>
      </c>
      <c r="I333" s="4">
        <v>2766189.7999378638</v>
      </c>
      <c r="J333" s="4">
        <f t="shared" si="87"/>
        <v>1383094.8999689319</v>
      </c>
      <c r="K333" s="4">
        <f t="shared" si="83"/>
        <v>1383094.8999689319</v>
      </c>
      <c r="L333" s="127">
        <v>61006816.357000001</v>
      </c>
      <c r="M333" s="5">
        <f t="shared" si="88"/>
        <v>154596237.92203104</v>
      </c>
      <c r="N333" s="8"/>
      <c r="O333" s="165"/>
      <c r="P333" s="9">
        <v>3</v>
      </c>
      <c r="Q333" s="175"/>
      <c r="R333" s="4" t="s">
        <v>872</v>
      </c>
      <c r="S333" s="4">
        <v>86479054.137281552</v>
      </c>
      <c r="T333" s="4">
        <f t="shared" si="91"/>
        <v>-1564740.79</v>
      </c>
      <c r="U333" s="4">
        <v>22055234.623</v>
      </c>
      <c r="V333" s="4">
        <v>2061997.0337</v>
      </c>
      <c r="W333" s="4">
        <v>3317888.5738184461</v>
      </c>
      <c r="X333" s="4">
        <v>0</v>
      </c>
      <c r="Y333" s="4">
        <f t="shared" si="81"/>
        <v>3317888.5738184461</v>
      </c>
      <c r="Z333" s="4">
        <v>64088255.266900003</v>
      </c>
      <c r="AA333" s="6">
        <f t="shared" si="82"/>
        <v>176437688.84469998</v>
      </c>
    </row>
    <row r="334" spans="1:27" ht="24.9" customHeight="1" x14ac:dyDescent="0.25">
      <c r="A334" s="173"/>
      <c r="B334" s="166"/>
      <c r="C334" s="1">
        <v>27</v>
      </c>
      <c r="D334" s="4" t="s">
        <v>378</v>
      </c>
      <c r="E334" s="4">
        <v>64498936.08796116</v>
      </c>
      <c r="F334" s="4">
        <v>0</v>
      </c>
      <c r="G334" s="4">
        <v>16449522.749299999</v>
      </c>
      <c r="H334" s="126">
        <v>1537905.5219000001</v>
      </c>
      <c r="I334" s="4">
        <v>2474590.9308388345</v>
      </c>
      <c r="J334" s="4">
        <f t="shared" si="87"/>
        <v>1237295.4654194172</v>
      </c>
      <c r="K334" s="4">
        <f t="shared" si="83"/>
        <v>1237295.4654194172</v>
      </c>
      <c r="L334" s="127">
        <v>51547678.9168</v>
      </c>
      <c r="M334" s="5">
        <f t="shared" si="88"/>
        <v>135271338.74138057</v>
      </c>
      <c r="N334" s="8"/>
      <c r="O334" s="165"/>
      <c r="P334" s="9">
        <v>4</v>
      </c>
      <c r="Q334" s="175"/>
      <c r="R334" s="4" t="s">
        <v>728</v>
      </c>
      <c r="S334" s="4">
        <v>93895697.990291268</v>
      </c>
      <c r="T334" s="4">
        <f t="shared" si="91"/>
        <v>-1564740.79</v>
      </c>
      <c r="U334" s="4">
        <v>23946742.594700001</v>
      </c>
      <c r="V334" s="4">
        <v>2238838.6719999998</v>
      </c>
      <c r="W334" s="4">
        <v>3602438.3777087377</v>
      </c>
      <c r="X334" s="4">
        <v>0</v>
      </c>
      <c r="Y334" s="4">
        <f t="shared" si="81"/>
        <v>3602438.3777087377</v>
      </c>
      <c r="Z334" s="4">
        <v>70763078.889899999</v>
      </c>
      <c r="AA334" s="6">
        <f t="shared" si="82"/>
        <v>192882055.73460001</v>
      </c>
    </row>
    <row r="335" spans="1:27" ht="24.9" customHeight="1" x14ac:dyDescent="0.25">
      <c r="A335" s="1"/>
      <c r="B335" s="172" t="s">
        <v>835</v>
      </c>
      <c r="C335" s="170"/>
      <c r="D335" s="11"/>
      <c r="E335" s="11">
        <f>SUM(E308:E334)</f>
        <v>1906069857.5237865</v>
      </c>
      <c r="F335" s="11">
        <f t="shared" ref="F335:I335" si="92">SUM(F308:F334)</f>
        <v>0</v>
      </c>
      <c r="G335" s="11">
        <f t="shared" si="92"/>
        <v>486115607.24070013</v>
      </c>
      <c r="H335" s="11">
        <f>SUM(H308:H334)</f>
        <v>45448119.563199997</v>
      </c>
      <c r="I335" s="11">
        <f t="shared" si="92"/>
        <v>73129007.530013591</v>
      </c>
      <c r="J335" s="11">
        <f t="shared" si="87"/>
        <v>36564503.765006796</v>
      </c>
      <c r="K335" s="11">
        <f t="shared" si="83"/>
        <v>36564503.765006796</v>
      </c>
      <c r="L335" s="11">
        <f>SUM(L308:L334)</f>
        <v>1547689024.5439</v>
      </c>
      <c r="M335" s="6">
        <f t="shared" si="88"/>
        <v>4021887112.6365938</v>
      </c>
      <c r="N335" s="8"/>
      <c r="O335" s="165"/>
      <c r="P335" s="9">
        <v>5</v>
      </c>
      <c r="Q335" s="175"/>
      <c r="R335" s="4" t="s">
        <v>729</v>
      </c>
      <c r="S335" s="4">
        <v>88328144.622524276</v>
      </c>
      <c r="T335" s="4">
        <f t="shared" si="91"/>
        <v>-1564740.79</v>
      </c>
      <c r="U335" s="4">
        <v>22526818.4637</v>
      </c>
      <c r="V335" s="4">
        <v>2106086.5433</v>
      </c>
      <c r="W335" s="4">
        <v>3388831.4888757281</v>
      </c>
      <c r="X335" s="4">
        <v>0</v>
      </c>
      <c r="Y335" s="4">
        <f t="shared" si="81"/>
        <v>3388831.4888757281</v>
      </c>
      <c r="Z335" s="4">
        <v>62566195.190099999</v>
      </c>
      <c r="AA335" s="6">
        <f t="shared" si="82"/>
        <v>177351335.5185</v>
      </c>
    </row>
    <row r="336" spans="1:27" ht="24.9" customHeight="1" x14ac:dyDescent="0.25">
      <c r="A336" s="173">
        <v>17</v>
      </c>
      <c r="B336" s="164" t="s">
        <v>935</v>
      </c>
      <c r="C336" s="1">
        <v>1</v>
      </c>
      <c r="D336" s="4" t="s">
        <v>379</v>
      </c>
      <c r="E336" s="4">
        <v>67354831.385533974</v>
      </c>
      <c r="F336" s="4">
        <v>0</v>
      </c>
      <c r="G336" s="4">
        <v>17177877.626199998</v>
      </c>
      <c r="H336" s="126">
        <v>1606001.1746</v>
      </c>
      <c r="I336" s="4">
        <v>2584161.3055660189</v>
      </c>
      <c r="J336" s="4">
        <v>0</v>
      </c>
      <c r="K336" s="4">
        <f>I336-J336</f>
        <v>2584161.3055660189</v>
      </c>
      <c r="L336" s="127">
        <v>55665374.616999999</v>
      </c>
      <c r="M336" s="5">
        <f t="shared" si="88"/>
        <v>144388246.10890001</v>
      </c>
      <c r="N336" s="8"/>
      <c r="O336" s="165"/>
      <c r="P336" s="9">
        <v>6</v>
      </c>
      <c r="Q336" s="175"/>
      <c r="R336" s="4" t="s">
        <v>730</v>
      </c>
      <c r="S336" s="4">
        <v>80035296.960485429</v>
      </c>
      <c r="T336" s="4">
        <f t="shared" si="91"/>
        <v>-1564740.79</v>
      </c>
      <c r="U336" s="4">
        <v>20411847.356600001</v>
      </c>
      <c r="V336" s="4">
        <v>1908352.7978999999</v>
      </c>
      <c r="W336" s="4">
        <v>3070664.9134145626</v>
      </c>
      <c r="X336" s="4">
        <v>0</v>
      </c>
      <c r="Y336" s="4">
        <f t="shared" si="81"/>
        <v>3070664.9134145626</v>
      </c>
      <c r="Z336" s="4">
        <v>51787276.351199999</v>
      </c>
      <c r="AA336" s="6">
        <f t="shared" si="82"/>
        <v>155648697.5896</v>
      </c>
    </row>
    <row r="337" spans="1:27" ht="24.9" customHeight="1" x14ac:dyDescent="0.25">
      <c r="A337" s="173"/>
      <c r="B337" s="165"/>
      <c r="C337" s="1">
        <v>2</v>
      </c>
      <c r="D337" s="4" t="s">
        <v>380</v>
      </c>
      <c r="E337" s="4">
        <v>79661315.74097088</v>
      </c>
      <c r="F337" s="4">
        <v>0</v>
      </c>
      <c r="G337" s="4">
        <v>20316468.844099998</v>
      </c>
      <c r="H337" s="126">
        <v>1899435.6309</v>
      </c>
      <c r="I337" s="4">
        <v>3056316.6064291256</v>
      </c>
      <c r="J337" s="4">
        <v>0</v>
      </c>
      <c r="K337" s="4">
        <f t="shared" si="83"/>
        <v>3056316.6064291256</v>
      </c>
      <c r="L337" s="127">
        <v>65120784.563100003</v>
      </c>
      <c r="M337" s="5">
        <f t="shared" si="88"/>
        <v>170054321.38550001</v>
      </c>
      <c r="N337" s="8"/>
      <c r="O337" s="165"/>
      <c r="P337" s="9">
        <v>7</v>
      </c>
      <c r="Q337" s="175"/>
      <c r="R337" s="4" t="s">
        <v>731</v>
      </c>
      <c r="S337" s="4">
        <v>91411729.638349518</v>
      </c>
      <c r="T337" s="4">
        <f t="shared" si="91"/>
        <v>-1564740.79</v>
      </c>
      <c r="U337" s="4">
        <v>23313242.317200001</v>
      </c>
      <c r="V337" s="4">
        <v>2179611.2045999998</v>
      </c>
      <c r="W337" s="4">
        <v>3507137.4947504853</v>
      </c>
      <c r="X337" s="4">
        <v>0</v>
      </c>
      <c r="Y337" s="4">
        <f t="shared" si="81"/>
        <v>3507137.4947504853</v>
      </c>
      <c r="Z337" s="4">
        <v>68662138.984799996</v>
      </c>
      <c r="AA337" s="6">
        <f t="shared" si="82"/>
        <v>187509118.8497</v>
      </c>
    </row>
    <row r="338" spans="1:27" ht="24.9" customHeight="1" x14ac:dyDescent="0.25">
      <c r="A338" s="173"/>
      <c r="B338" s="165"/>
      <c r="C338" s="1">
        <v>3</v>
      </c>
      <c r="D338" s="4" t="s">
        <v>381</v>
      </c>
      <c r="E338" s="4">
        <v>98861865.363106802</v>
      </c>
      <c r="F338" s="4">
        <v>0</v>
      </c>
      <c r="G338" s="4">
        <v>25213291.907499999</v>
      </c>
      <c r="H338" s="126">
        <v>2357251.4194999998</v>
      </c>
      <c r="I338" s="4">
        <v>3792972.2606932032</v>
      </c>
      <c r="J338" s="4">
        <v>0</v>
      </c>
      <c r="K338" s="4">
        <f t="shared" si="83"/>
        <v>3792972.2606932032</v>
      </c>
      <c r="L338" s="127">
        <v>78200809.738499999</v>
      </c>
      <c r="M338" s="5">
        <f t="shared" si="88"/>
        <v>208426190.6893</v>
      </c>
      <c r="N338" s="8"/>
      <c r="O338" s="165"/>
      <c r="P338" s="9">
        <v>8</v>
      </c>
      <c r="Q338" s="175"/>
      <c r="R338" s="4" t="s">
        <v>732</v>
      </c>
      <c r="S338" s="4">
        <v>78002608.950582519</v>
      </c>
      <c r="T338" s="4">
        <f t="shared" si="91"/>
        <v>-1564740.79</v>
      </c>
      <c r="U338" s="4">
        <v>19893439.616999999</v>
      </c>
      <c r="V338" s="4">
        <v>1859885.6089999999</v>
      </c>
      <c r="W338" s="4">
        <v>2992678.0253174757</v>
      </c>
      <c r="X338" s="4">
        <v>0</v>
      </c>
      <c r="Y338" s="4">
        <f t="shared" si="81"/>
        <v>2992678.0253174757</v>
      </c>
      <c r="Z338" s="4">
        <v>58614181.732100002</v>
      </c>
      <c r="AA338" s="6">
        <f t="shared" si="82"/>
        <v>159798053.14399999</v>
      </c>
    </row>
    <row r="339" spans="1:27" ht="24.9" customHeight="1" x14ac:dyDescent="0.25">
      <c r="A339" s="173"/>
      <c r="B339" s="165"/>
      <c r="C339" s="1">
        <v>4</v>
      </c>
      <c r="D339" s="4" t="s">
        <v>382</v>
      </c>
      <c r="E339" s="4">
        <v>74777444.360194176</v>
      </c>
      <c r="F339" s="4">
        <v>0</v>
      </c>
      <c r="G339" s="4">
        <v>19070907.936300002</v>
      </c>
      <c r="H339" s="126">
        <v>1782985.1401</v>
      </c>
      <c r="I339" s="4">
        <v>2868940.1231058249</v>
      </c>
      <c r="J339" s="4">
        <v>0</v>
      </c>
      <c r="K339" s="4">
        <f t="shared" si="83"/>
        <v>2868940.1231058249</v>
      </c>
      <c r="L339" s="127">
        <v>56948626.573899999</v>
      </c>
      <c r="M339" s="5">
        <f t="shared" si="88"/>
        <v>155448904.1336</v>
      </c>
      <c r="N339" s="8"/>
      <c r="O339" s="165"/>
      <c r="P339" s="9">
        <v>9</v>
      </c>
      <c r="Q339" s="175"/>
      <c r="R339" s="4" t="s">
        <v>733</v>
      </c>
      <c r="S339" s="4">
        <v>88293143.294174746</v>
      </c>
      <c r="T339" s="4">
        <f t="shared" si="91"/>
        <v>-1564740.79</v>
      </c>
      <c r="U339" s="4">
        <v>22517891.880000003</v>
      </c>
      <c r="V339" s="4">
        <v>2105251.9755000002</v>
      </c>
      <c r="W339" s="4">
        <v>3387488.6145252422</v>
      </c>
      <c r="X339" s="4">
        <v>0</v>
      </c>
      <c r="Y339" s="4">
        <f t="shared" si="81"/>
        <v>3387488.6145252422</v>
      </c>
      <c r="Z339" s="4">
        <v>58069222.099699996</v>
      </c>
      <c r="AA339" s="6">
        <f t="shared" si="82"/>
        <v>172808257.07389998</v>
      </c>
    </row>
    <row r="340" spans="1:27" ht="24.9" customHeight="1" x14ac:dyDescent="0.25">
      <c r="A340" s="173"/>
      <c r="B340" s="165"/>
      <c r="C340" s="1">
        <v>5</v>
      </c>
      <c r="D340" s="4" t="s">
        <v>383</v>
      </c>
      <c r="E340" s="4">
        <v>64165570.373009712</v>
      </c>
      <c r="F340" s="4">
        <v>0</v>
      </c>
      <c r="G340" s="4">
        <v>16364502.6349</v>
      </c>
      <c r="H340" s="126">
        <v>1529956.7864999999</v>
      </c>
      <c r="I340" s="4">
        <v>2461800.8937902912</v>
      </c>
      <c r="J340" s="4">
        <v>0</v>
      </c>
      <c r="K340" s="4">
        <f t="shared" si="83"/>
        <v>2461800.8937902912</v>
      </c>
      <c r="L340" s="127">
        <v>49253215.0757</v>
      </c>
      <c r="M340" s="5">
        <f t="shared" si="88"/>
        <v>133775045.76390001</v>
      </c>
      <c r="N340" s="8"/>
      <c r="O340" s="165"/>
      <c r="P340" s="9">
        <v>10</v>
      </c>
      <c r="Q340" s="175"/>
      <c r="R340" s="4" t="s">
        <v>734</v>
      </c>
      <c r="S340" s="4">
        <v>79716416.111844659</v>
      </c>
      <c r="T340" s="4">
        <f t="shared" si="91"/>
        <v>-1564740.79</v>
      </c>
      <c r="U340" s="4">
        <v>20330521.398400001</v>
      </c>
      <c r="V340" s="4">
        <v>1900749.4380999999</v>
      </c>
      <c r="W340" s="4">
        <v>3058430.6084553394</v>
      </c>
      <c r="X340" s="4">
        <v>0</v>
      </c>
      <c r="Y340" s="4">
        <f t="shared" si="81"/>
        <v>3058430.6084553394</v>
      </c>
      <c r="Z340" s="4">
        <v>55404685.091899998</v>
      </c>
      <c r="AA340" s="6">
        <f t="shared" si="82"/>
        <v>158846061.85869998</v>
      </c>
    </row>
    <row r="341" spans="1:27" ht="24.9" customHeight="1" x14ac:dyDescent="0.25">
      <c r="A341" s="173"/>
      <c r="B341" s="165"/>
      <c r="C341" s="1">
        <v>6</v>
      </c>
      <c r="D341" s="4" t="s">
        <v>384</v>
      </c>
      <c r="E341" s="4">
        <v>62944720.579029128</v>
      </c>
      <c r="F341" s="4">
        <v>0</v>
      </c>
      <c r="G341" s="4">
        <v>16053142.5152</v>
      </c>
      <c r="H341" s="126">
        <v>1500846.9786</v>
      </c>
      <c r="I341" s="4">
        <v>2414961.3022708734</v>
      </c>
      <c r="J341" s="4">
        <v>0</v>
      </c>
      <c r="K341" s="4">
        <f t="shared" si="83"/>
        <v>2414961.3022708734</v>
      </c>
      <c r="L341" s="127">
        <v>51362603.967399999</v>
      </c>
      <c r="M341" s="5">
        <f t="shared" si="88"/>
        <v>134276275.3425</v>
      </c>
      <c r="N341" s="8"/>
      <c r="O341" s="165"/>
      <c r="P341" s="9">
        <v>11</v>
      </c>
      <c r="Q341" s="175"/>
      <c r="R341" s="4" t="s">
        <v>735</v>
      </c>
      <c r="S341" s="4">
        <v>73921600.076990291</v>
      </c>
      <c r="T341" s="4">
        <f t="shared" si="91"/>
        <v>-1564740.79</v>
      </c>
      <c r="U341" s="4">
        <v>18852637.2042</v>
      </c>
      <c r="V341" s="4">
        <v>1762578.4833</v>
      </c>
      <c r="W341" s="4">
        <v>2836104.472909708</v>
      </c>
      <c r="X341" s="4">
        <v>0</v>
      </c>
      <c r="Y341" s="4">
        <f t="shared" si="81"/>
        <v>2836104.472909708</v>
      </c>
      <c r="Z341" s="4">
        <v>56552877.513899997</v>
      </c>
      <c r="AA341" s="6">
        <f t="shared" si="82"/>
        <v>152361056.96129999</v>
      </c>
    </row>
    <row r="342" spans="1:27" ht="24.9" customHeight="1" x14ac:dyDescent="0.25">
      <c r="A342" s="173"/>
      <c r="B342" s="165"/>
      <c r="C342" s="1">
        <v>7</v>
      </c>
      <c r="D342" s="4" t="s">
        <v>385</v>
      </c>
      <c r="E342" s="4">
        <v>88357106.985242724</v>
      </c>
      <c r="F342" s="4">
        <v>0</v>
      </c>
      <c r="G342" s="4">
        <v>22534204.896300003</v>
      </c>
      <c r="H342" s="126">
        <v>2106777.1187</v>
      </c>
      <c r="I342" s="4">
        <v>3389942.6700572814</v>
      </c>
      <c r="J342" s="4">
        <v>0</v>
      </c>
      <c r="K342" s="4">
        <f t="shared" si="83"/>
        <v>3389942.6700572814</v>
      </c>
      <c r="L342" s="127">
        <v>69847495.537699997</v>
      </c>
      <c r="M342" s="5">
        <f t="shared" si="88"/>
        <v>186235527.208</v>
      </c>
      <c r="N342" s="8"/>
      <c r="O342" s="165"/>
      <c r="P342" s="9">
        <v>12</v>
      </c>
      <c r="Q342" s="175"/>
      <c r="R342" s="4" t="s">
        <v>736</v>
      </c>
      <c r="S342" s="4">
        <v>88012658.876310676</v>
      </c>
      <c r="T342" s="4">
        <f t="shared" si="91"/>
        <v>-1564740.79</v>
      </c>
      <c r="U342" s="4">
        <v>22446358.377499998</v>
      </c>
      <c r="V342" s="4">
        <v>2098564.1359999999</v>
      </c>
      <c r="W342" s="4">
        <v>3376727.4416893204</v>
      </c>
      <c r="X342" s="4">
        <v>0</v>
      </c>
      <c r="Y342" s="4">
        <f t="shared" si="81"/>
        <v>3376727.4416893204</v>
      </c>
      <c r="Z342" s="4">
        <v>58449674.994000003</v>
      </c>
      <c r="AA342" s="6">
        <f t="shared" si="82"/>
        <v>172819243.03549999</v>
      </c>
    </row>
    <row r="343" spans="1:27" ht="24.9" customHeight="1" x14ac:dyDescent="0.25">
      <c r="A343" s="173"/>
      <c r="B343" s="165"/>
      <c r="C343" s="1">
        <v>8</v>
      </c>
      <c r="D343" s="4" t="s">
        <v>386</v>
      </c>
      <c r="E343" s="4">
        <v>74155381.139320403</v>
      </c>
      <c r="F343" s="4">
        <v>0</v>
      </c>
      <c r="G343" s="4">
        <v>18912259.689999998</v>
      </c>
      <c r="H343" s="126">
        <v>1768152.7331999999</v>
      </c>
      <c r="I343" s="4">
        <v>2845073.8068796112</v>
      </c>
      <c r="J343" s="4">
        <v>0</v>
      </c>
      <c r="K343" s="4">
        <f t="shared" si="83"/>
        <v>2845073.8068796112</v>
      </c>
      <c r="L343" s="127">
        <v>58179196.614799999</v>
      </c>
      <c r="M343" s="5">
        <f t="shared" si="88"/>
        <v>155860063.9842</v>
      </c>
      <c r="N343" s="8"/>
      <c r="O343" s="165"/>
      <c r="P343" s="9">
        <v>13</v>
      </c>
      <c r="Q343" s="175"/>
      <c r="R343" s="4" t="s">
        <v>737</v>
      </c>
      <c r="S343" s="4">
        <v>92343039.547184467</v>
      </c>
      <c r="T343" s="4">
        <f t="shared" si="91"/>
        <v>-1564740.79</v>
      </c>
      <c r="U343" s="4">
        <v>23550759.468199998</v>
      </c>
      <c r="V343" s="4">
        <v>2201817.2552999998</v>
      </c>
      <c r="W343" s="4">
        <v>3542868.4881155342</v>
      </c>
      <c r="X343" s="4">
        <v>0</v>
      </c>
      <c r="Y343" s="4">
        <f t="shared" si="81"/>
        <v>3542868.4881155342</v>
      </c>
      <c r="Z343" s="4">
        <v>65710087.934699997</v>
      </c>
      <c r="AA343" s="6">
        <f t="shared" si="82"/>
        <v>185783831.90349999</v>
      </c>
    </row>
    <row r="344" spans="1:27" ht="24.9" customHeight="1" x14ac:dyDescent="0.25">
      <c r="A344" s="173"/>
      <c r="B344" s="165"/>
      <c r="C344" s="1">
        <v>9</v>
      </c>
      <c r="D344" s="4" t="s">
        <v>387</v>
      </c>
      <c r="E344" s="4">
        <v>64955192.602135919</v>
      </c>
      <c r="F344" s="4">
        <v>0</v>
      </c>
      <c r="G344" s="4">
        <v>16565884.388</v>
      </c>
      <c r="H344" s="126">
        <v>1548784.4519</v>
      </c>
      <c r="I344" s="4">
        <v>2492095.8432640778</v>
      </c>
      <c r="J344" s="4">
        <v>0</v>
      </c>
      <c r="K344" s="4">
        <f t="shared" si="83"/>
        <v>2492095.8432640778</v>
      </c>
      <c r="L344" s="127">
        <v>52579009.5308</v>
      </c>
      <c r="M344" s="5">
        <f t="shared" si="88"/>
        <v>138140966.8161</v>
      </c>
      <c r="N344" s="8"/>
      <c r="O344" s="165"/>
      <c r="P344" s="9">
        <v>14</v>
      </c>
      <c r="Q344" s="175"/>
      <c r="R344" s="4" t="s">
        <v>738</v>
      </c>
      <c r="S344" s="4">
        <v>83205970.657475725</v>
      </c>
      <c r="T344" s="4">
        <f t="shared" si="91"/>
        <v>-1564740.79</v>
      </c>
      <c r="U344" s="4">
        <v>21220481.921300001</v>
      </c>
      <c r="V344" s="4">
        <v>1983953.9919</v>
      </c>
      <c r="W344" s="4">
        <v>3192312.1971242712</v>
      </c>
      <c r="X344" s="4">
        <v>0</v>
      </c>
      <c r="Y344" s="4">
        <f t="shared" si="81"/>
        <v>3192312.1971242712</v>
      </c>
      <c r="Z344" s="4">
        <v>59350237.560199998</v>
      </c>
      <c r="AA344" s="6">
        <f t="shared" si="82"/>
        <v>167388215.53799999</v>
      </c>
    </row>
    <row r="345" spans="1:27" ht="24.9" customHeight="1" x14ac:dyDescent="0.25">
      <c r="A345" s="173"/>
      <c r="B345" s="165"/>
      <c r="C345" s="1">
        <v>10</v>
      </c>
      <c r="D345" s="4" t="s">
        <v>388</v>
      </c>
      <c r="E345" s="4">
        <v>68621625.336893201</v>
      </c>
      <c r="F345" s="4">
        <v>0</v>
      </c>
      <c r="G345" s="4">
        <v>17500955.1402</v>
      </c>
      <c r="H345" s="126">
        <v>1636206.4698999999</v>
      </c>
      <c r="I345" s="4">
        <v>2632763.6084067961</v>
      </c>
      <c r="J345" s="4">
        <v>0</v>
      </c>
      <c r="K345" s="4">
        <f t="shared" si="83"/>
        <v>2632763.6084067961</v>
      </c>
      <c r="L345" s="127">
        <v>53555240.226499997</v>
      </c>
      <c r="M345" s="5">
        <f t="shared" si="88"/>
        <v>143946790.78189999</v>
      </c>
      <c r="N345" s="8"/>
      <c r="O345" s="165"/>
      <c r="P345" s="9">
        <v>15</v>
      </c>
      <c r="Q345" s="175"/>
      <c r="R345" s="4" t="s">
        <v>739</v>
      </c>
      <c r="S345" s="4">
        <v>74505849.575825244</v>
      </c>
      <c r="T345" s="4">
        <f t="shared" si="91"/>
        <v>-1564740.79</v>
      </c>
      <c r="U345" s="4">
        <v>19001641.6065</v>
      </c>
      <c r="V345" s="4">
        <v>1776509.264</v>
      </c>
      <c r="W345" s="4">
        <v>2858520.013374757</v>
      </c>
      <c r="X345" s="4">
        <v>0</v>
      </c>
      <c r="Y345" s="4">
        <f t="shared" si="81"/>
        <v>2858520.013374757</v>
      </c>
      <c r="Z345" s="4">
        <v>52884899.103600003</v>
      </c>
      <c r="AA345" s="6">
        <f t="shared" si="82"/>
        <v>149462678.77329999</v>
      </c>
    </row>
    <row r="346" spans="1:27" ht="24.9" customHeight="1" x14ac:dyDescent="0.25">
      <c r="A346" s="173"/>
      <c r="B346" s="165"/>
      <c r="C346" s="1">
        <v>11</v>
      </c>
      <c r="D346" s="4" t="s">
        <v>389</v>
      </c>
      <c r="E346" s="4">
        <v>95456662.433883488</v>
      </c>
      <c r="F346" s="4">
        <v>0</v>
      </c>
      <c r="G346" s="4">
        <v>24344844.0471</v>
      </c>
      <c r="H346" s="126">
        <v>2276058.1362000001</v>
      </c>
      <c r="I346" s="4">
        <v>3662326.9385165041</v>
      </c>
      <c r="J346" s="4">
        <v>0</v>
      </c>
      <c r="K346" s="4">
        <f t="shared" si="83"/>
        <v>3662326.9385165041</v>
      </c>
      <c r="L346" s="127">
        <v>73132536.057600006</v>
      </c>
      <c r="M346" s="5">
        <f t="shared" si="88"/>
        <v>198872427.6133</v>
      </c>
      <c r="N346" s="8"/>
      <c r="O346" s="165"/>
      <c r="P346" s="9">
        <v>16</v>
      </c>
      <c r="Q346" s="175"/>
      <c r="R346" s="4" t="s">
        <v>740</v>
      </c>
      <c r="S346" s="4">
        <v>82793723.307184473</v>
      </c>
      <c r="T346" s="4">
        <f t="shared" si="91"/>
        <v>-1564740.79</v>
      </c>
      <c r="U346" s="4">
        <v>21115344.184299998</v>
      </c>
      <c r="V346" s="4">
        <v>1974124.4116</v>
      </c>
      <c r="W346" s="4">
        <v>3176495.7570155333</v>
      </c>
      <c r="X346" s="4">
        <v>0</v>
      </c>
      <c r="Y346" s="4">
        <f t="shared" si="81"/>
        <v>3176495.7570155333</v>
      </c>
      <c r="Z346" s="4">
        <v>68847022.690500006</v>
      </c>
      <c r="AA346" s="6">
        <f t="shared" si="82"/>
        <v>176341969.56059998</v>
      </c>
    </row>
    <row r="347" spans="1:27" ht="24.9" customHeight="1" x14ac:dyDescent="0.25">
      <c r="A347" s="173"/>
      <c r="B347" s="165"/>
      <c r="C347" s="1">
        <v>12</v>
      </c>
      <c r="D347" s="4" t="s">
        <v>390</v>
      </c>
      <c r="E347" s="4">
        <v>70577176.451747566</v>
      </c>
      <c r="F347" s="4">
        <v>0</v>
      </c>
      <c r="G347" s="4">
        <v>17999690.2278</v>
      </c>
      <c r="H347" s="126">
        <v>1682834.415</v>
      </c>
      <c r="I347" s="4">
        <v>2707791.0328524266</v>
      </c>
      <c r="J347" s="4">
        <v>0</v>
      </c>
      <c r="K347" s="4">
        <f t="shared" si="83"/>
        <v>2707791.0328524266</v>
      </c>
      <c r="L347" s="127">
        <v>54735489.097499996</v>
      </c>
      <c r="M347" s="5">
        <f t="shared" si="88"/>
        <v>147702981.22490001</v>
      </c>
      <c r="N347" s="8"/>
      <c r="O347" s="165"/>
      <c r="P347" s="9">
        <v>17</v>
      </c>
      <c r="Q347" s="175"/>
      <c r="R347" s="4" t="s">
        <v>741</v>
      </c>
      <c r="S347" s="4">
        <v>82124874.340582535</v>
      </c>
      <c r="T347" s="4">
        <f t="shared" si="91"/>
        <v>-1564740.79</v>
      </c>
      <c r="U347" s="4">
        <v>20944763.908799998</v>
      </c>
      <c r="V347" s="4">
        <v>1958176.4506000001</v>
      </c>
      <c r="W347" s="4">
        <v>3150834.4410174759</v>
      </c>
      <c r="X347" s="4">
        <v>0</v>
      </c>
      <c r="Y347" s="4">
        <f t="shared" si="81"/>
        <v>3150834.4410174759</v>
      </c>
      <c r="Z347" s="4">
        <v>64133979.1941</v>
      </c>
      <c r="AA347" s="6">
        <f t="shared" si="82"/>
        <v>170747887.5451</v>
      </c>
    </row>
    <row r="348" spans="1:27" ht="24.9" customHeight="1" x14ac:dyDescent="0.25">
      <c r="A348" s="173"/>
      <c r="B348" s="165"/>
      <c r="C348" s="1">
        <v>13</v>
      </c>
      <c r="D348" s="4" t="s">
        <v>391</v>
      </c>
      <c r="E348" s="4">
        <v>59578641.186407767</v>
      </c>
      <c r="F348" s="4">
        <v>0</v>
      </c>
      <c r="G348" s="4">
        <v>15194672.548099998</v>
      </c>
      <c r="H348" s="126">
        <v>1420586.5526000001</v>
      </c>
      <c r="I348" s="4">
        <v>2285817.0085922326</v>
      </c>
      <c r="J348" s="4">
        <v>0</v>
      </c>
      <c r="K348" s="4">
        <f t="shared" si="83"/>
        <v>2285817.0085922326</v>
      </c>
      <c r="L348" s="127">
        <v>52388534.583999999</v>
      </c>
      <c r="M348" s="5">
        <f t="shared" si="88"/>
        <v>130868251.87970001</v>
      </c>
      <c r="N348" s="8"/>
      <c r="O348" s="165"/>
      <c r="P348" s="9">
        <v>18</v>
      </c>
      <c r="Q348" s="175"/>
      <c r="R348" s="4" t="s">
        <v>742</v>
      </c>
      <c r="S348" s="4">
        <v>91956577.820485443</v>
      </c>
      <c r="T348" s="4">
        <f t="shared" si="91"/>
        <v>-1564740.79</v>
      </c>
      <c r="U348" s="4">
        <v>23452197.9824</v>
      </c>
      <c r="V348" s="4">
        <v>2192602.5046000001</v>
      </c>
      <c r="W348" s="4">
        <v>3528041.3492145627</v>
      </c>
      <c r="X348" s="4">
        <v>0</v>
      </c>
      <c r="Y348" s="4">
        <f t="shared" si="81"/>
        <v>3528041.3492145627</v>
      </c>
      <c r="Z348" s="4">
        <v>67863585.506200001</v>
      </c>
      <c r="AA348" s="6">
        <f t="shared" si="82"/>
        <v>187428264.37290001</v>
      </c>
    </row>
    <row r="349" spans="1:27" ht="24.9" customHeight="1" x14ac:dyDescent="0.25">
      <c r="A349" s="173"/>
      <c r="B349" s="165"/>
      <c r="C349" s="1">
        <v>14</v>
      </c>
      <c r="D349" s="4" t="s">
        <v>392</v>
      </c>
      <c r="E349" s="4">
        <v>81888941.129417479</v>
      </c>
      <c r="F349" s="4">
        <v>0</v>
      </c>
      <c r="G349" s="4">
        <v>20884592.548500001</v>
      </c>
      <c r="H349" s="126">
        <v>1952550.885</v>
      </c>
      <c r="I349" s="4">
        <v>3141782.5369825242</v>
      </c>
      <c r="J349" s="4">
        <v>0</v>
      </c>
      <c r="K349" s="4">
        <f t="shared" si="83"/>
        <v>3141782.5369825242</v>
      </c>
      <c r="L349" s="127">
        <v>67729160.660300002</v>
      </c>
      <c r="M349" s="5">
        <f t="shared" si="88"/>
        <v>175597027.76020002</v>
      </c>
      <c r="N349" s="8"/>
      <c r="O349" s="165"/>
      <c r="P349" s="9">
        <v>19</v>
      </c>
      <c r="Q349" s="175"/>
      <c r="R349" s="4" t="s">
        <v>743</v>
      </c>
      <c r="S349" s="4">
        <v>84780258.890776694</v>
      </c>
      <c r="T349" s="4">
        <f t="shared" si="91"/>
        <v>-1564740.79</v>
      </c>
      <c r="U349" s="4">
        <v>21621981.413800001</v>
      </c>
      <c r="V349" s="4">
        <v>2021491.1470999999</v>
      </c>
      <c r="W349" s="4">
        <v>3252711.9435233008</v>
      </c>
      <c r="X349" s="4">
        <v>0</v>
      </c>
      <c r="Y349" s="4">
        <f t="shared" si="81"/>
        <v>3252711.9435233008</v>
      </c>
      <c r="Z349" s="4">
        <v>54062165.9793</v>
      </c>
      <c r="AA349" s="6">
        <f t="shared" si="82"/>
        <v>164173868.58449998</v>
      </c>
    </row>
    <row r="350" spans="1:27" ht="24.9" customHeight="1" x14ac:dyDescent="0.25">
      <c r="A350" s="173"/>
      <c r="B350" s="165"/>
      <c r="C350" s="1">
        <v>15</v>
      </c>
      <c r="D350" s="4" t="s">
        <v>393</v>
      </c>
      <c r="E350" s="4">
        <v>92104094.931262136</v>
      </c>
      <c r="F350" s="4">
        <v>0</v>
      </c>
      <c r="G350" s="4">
        <v>23489820.092500001</v>
      </c>
      <c r="H350" s="126">
        <v>2196119.8862000001</v>
      </c>
      <c r="I350" s="4">
        <v>3533701.0473378636</v>
      </c>
      <c r="J350" s="4">
        <v>0</v>
      </c>
      <c r="K350" s="4">
        <f t="shared" si="83"/>
        <v>3533701.0473378636</v>
      </c>
      <c r="L350" s="127">
        <v>72943179.359099999</v>
      </c>
      <c r="M350" s="5">
        <f t="shared" si="88"/>
        <v>194266915.31639999</v>
      </c>
      <c r="N350" s="8"/>
      <c r="O350" s="165"/>
      <c r="P350" s="9">
        <v>20</v>
      </c>
      <c r="Q350" s="175"/>
      <c r="R350" s="4" t="s">
        <v>744</v>
      </c>
      <c r="S350" s="4">
        <v>77151272.609902918</v>
      </c>
      <c r="T350" s="4">
        <f t="shared" si="91"/>
        <v>-1564740.79</v>
      </c>
      <c r="U350" s="4">
        <v>19676318.5704</v>
      </c>
      <c r="V350" s="4">
        <v>1839586.4391000001</v>
      </c>
      <c r="W350" s="4">
        <v>2960015.3285970874</v>
      </c>
      <c r="X350" s="4">
        <v>0</v>
      </c>
      <c r="Y350" s="4">
        <f t="shared" si="81"/>
        <v>2960015.3285970874</v>
      </c>
      <c r="Z350" s="4">
        <v>48410912.226599999</v>
      </c>
      <c r="AA350" s="6">
        <f t="shared" si="82"/>
        <v>148473364.38459998</v>
      </c>
    </row>
    <row r="351" spans="1:27" ht="24.9" customHeight="1" x14ac:dyDescent="0.25">
      <c r="A351" s="173"/>
      <c r="B351" s="165"/>
      <c r="C351" s="1">
        <v>16</v>
      </c>
      <c r="D351" s="4" t="s">
        <v>394</v>
      </c>
      <c r="E351" s="4">
        <v>67503432.533398047</v>
      </c>
      <c r="F351" s="4">
        <v>0</v>
      </c>
      <c r="G351" s="4">
        <v>17215776.204299998</v>
      </c>
      <c r="H351" s="126">
        <v>1609544.4040000001</v>
      </c>
      <c r="I351" s="4">
        <v>2589862.594201941</v>
      </c>
      <c r="J351" s="4">
        <v>0</v>
      </c>
      <c r="K351" s="4">
        <f t="shared" si="83"/>
        <v>2589862.594201941</v>
      </c>
      <c r="L351" s="127">
        <v>55162784.167199999</v>
      </c>
      <c r="M351" s="5">
        <f t="shared" si="88"/>
        <v>144081399.90309998</v>
      </c>
      <c r="N351" s="8"/>
      <c r="O351" s="165"/>
      <c r="P351" s="9">
        <v>21</v>
      </c>
      <c r="Q351" s="175"/>
      <c r="R351" s="4" t="s">
        <v>745</v>
      </c>
      <c r="S351" s="4">
        <v>79531091.61621359</v>
      </c>
      <c r="T351" s="4">
        <f t="shared" si="91"/>
        <v>-1564740.79</v>
      </c>
      <c r="U351" s="4">
        <v>20283257.0605</v>
      </c>
      <c r="V351" s="4">
        <v>1896330.5813</v>
      </c>
      <c r="W351" s="4">
        <v>3051320.3776864079</v>
      </c>
      <c r="X351" s="4">
        <v>0</v>
      </c>
      <c r="Y351" s="4">
        <f t="shared" si="81"/>
        <v>3051320.3776864079</v>
      </c>
      <c r="Z351" s="4">
        <v>62233578.469700001</v>
      </c>
      <c r="AA351" s="6">
        <f t="shared" si="82"/>
        <v>165430837.3154</v>
      </c>
    </row>
    <row r="352" spans="1:27" ht="24.9" customHeight="1" x14ac:dyDescent="0.25">
      <c r="A352" s="173"/>
      <c r="B352" s="165"/>
      <c r="C352" s="1">
        <v>17</v>
      </c>
      <c r="D352" s="4" t="s">
        <v>395</v>
      </c>
      <c r="E352" s="4">
        <v>71431427.654271841</v>
      </c>
      <c r="F352" s="4">
        <v>0</v>
      </c>
      <c r="G352" s="4">
        <v>18217554.6679</v>
      </c>
      <c r="H352" s="126">
        <v>1703203.0866</v>
      </c>
      <c r="I352" s="4">
        <v>2740565.5622281553</v>
      </c>
      <c r="J352" s="4">
        <v>0</v>
      </c>
      <c r="K352" s="4">
        <f t="shared" si="83"/>
        <v>2740565.5622281553</v>
      </c>
      <c r="L352" s="127">
        <v>59329874.032799996</v>
      </c>
      <c r="M352" s="5">
        <f t="shared" si="88"/>
        <v>153422625.0038</v>
      </c>
      <c r="N352" s="8"/>
      <c r="O352" s="165"/>
      <c r="P352" s="9">
        <v>22</v>
      </c>
      <c r="Q352" s="175"/>
      <c r="R352" s="4" t="s">
        <v>746</v>
      </c>
      <c r="S352" s="4">
        <v>76521268.070388347</v>
      </c>
      <c r="T352" s="4">
        <f t="shared" si="91"/>
        <v>-1564740.79</v>
      </c>
      <c r="U352" s="4">
        <v>19515645.0053</v>
      </c>
      <c r="V352" s="4">
        <v>1824564.6804</v>
      </c>
      <c r="W352" s="4">
        <v>2935844.3327116505</v>
      </c>
      <c r="X352" s="4">
        <v>0</v>
      </c>
      <c r="Y352" s="4">
        <f t="shared" si="81"/>
        <v>2935844.3327116505</v>
      </c>
      <c r="Z352" s="4">
        <v>60082565.894299999</v>
      </c>
      <c r="AA352" s="6">
        <f t="shared" si="82"/>
        <v>159315147.19309998</v>
      </c>
    </row>
    <row r="353" spans="1:27" ht="24.9" customHeight="1" x14ac:dyDescent="0.25">
      <c r="A353" s="173"/>
      <c r="B353" s="165"/>
      <c r="C353" s="1">
        <v>18</v>
      </c>
      <c r="D353" s="4" t="s">
        <v>396</v>
      </c>
      <c r="E353" s="4">
        <v>74501730.299708739</v>
      </c>
      <c r="F353" s="4">
        <v>0</v>
      </c>
      <c r="G353" s="4">
        <v>19000591.044399999</v>
      </c>
      <c r="H353" s="126">
        <v>1776411.0444</v>
      </c>
      <c r="I353" s="4">
        <v>2858361.9715912621</v>
      </c>
      <c r="J353" s="4">
        <v>0</v>
      </c>
      <c r="K353" s="4">
        <f t="shared" si="83"/>
        <v>2858361.9715912621</v>
      </c>
      <c r="L353" s="127">
        <v>63060971.342500001</v>
      </c>
      <c r="M353" s="5">
        <f t="shared" si="88"/>
        <v>161198065.7026</v>
      </c>
      <c r="N353" s="8"/>
      <c r="O353" s="166"/>
      <c r="P353" s="9">
        <v>23</v>
      </c>
      <c r="Q353" s="176"/>
      <c r="R353" s="4" t="s">
        <v>747</v>
      </c>
      <c r="S353" s="4">
        <v>71738671.973009706</v>
      </c>
      <c r="T353" s="4">
        <f t="shared" si="91"/>
        <v>-1564740.79</v>
      </c>
      <c r="U353" s="4">
        <v>18295912.897</v>
      </c>
      <c r="V353" s="4">
        <v>1710528.9861999999</v>
      </c>
      <c r="W353" s="4">
        <v>2752353.4156902907</v>
      </c>
      <c r="X353" s="4">
        <v>0</v>
      </c>
      <c r="Y353" s="4">
        <f t="shared" si="81"/>
        <v>2752353.4156902907</v>
      </c>
      <c r="Z353" s="4">
        <v>54206047.250200003</v>
      </c>
      <c r="AA353" s="6">
        <f t="shared" si="82"/>
        <v>147138773.73210001</v>
      </c>
    </row>
    <row r="354" spans="1:27" ht="24.9" customHeight="1" x14ac:dyDescent="0.25">
      <c r="A354" s="173"/>
      <c r="B354" s="165"/>
      <c r="C354" s="1">
        <v>19</v>
      </c>
      <c r="D354" s="4" t="s">
        <v>397</v>
      </c>
      <c r="E354" s="4">
        <v>76971208.709805831</v>
      </c>
      <c r="F354" s="4">
        <v>0</v>
      </c>
      <c r="G354" s="4">
        <v>19630395.8715</v>
      </c>
      <c r="H354" s="126">
        <v>1835293.0153000001</v>
      </c>
      <c r="I354" s="4">
        <v>2953106.9278941746</v>
      </c>
      <c r="J354" s="4">
        <v>0</v>
      </c>
      <c r="K354" s="4">
        <f t="shared" si="83"/>
        <v>2953106.9278941746</v>
      </c>
      <c r="L354" s="127">
        <v>60748682.523900002</v>
      </c>
      <c r="M354" s="5">
        <f t="shared" si="88"/>
        <v>162138687.04840001</v>
      </c>
      <c r="N354" s="8"/>
      <c r="O354" s="1"/>
      <c r="P354" s="170" t="s">
        <v>955</v>
      </c>
      <c r="Q354" s="171"/>
      <c r="R354" s="11"/>
      <c r="S354" s="11">
        <f t="shared" ref="S354:V354" si="93">SUM(S331:S353)</f>
        <v>1895490263.7992229</v>
      </c>
      <c r="T354" s="11">
        <f t="shared" si="93"/>
        <v>-35989038.169999987</v>
      </c>
      <c r="U354" s="11">
        <f t="shared" si="93"/>
        <v>483417434.55400002</v>
      </c>
      <c r="V354" s="11">
        <f t="shared" si="93"/>
        <v>45195860.896699995</v>
      </c>
      <c r="W354" s="11">
        <f>SUM(W331:W353)</f>
        <v>72723106.777276695</v>
      </c>
      <c r="X354" s="11">
        <f t="shared" ref="X354:Z354" si="94">SUM(X331:X353)</f>
        <v>0</v>
      </c>
      <c r="Y354" s="11">
        <f t="shared" si="81"/>
        <v>72723106.777276695</v>
      </c>
      <c r="Z354" s="11">
        <f t="shared" si="94"/>
        <v>1377418319.2023001</v>
      </c>
      <c r="AA354" s="6">
        <f t="shared" si="82"/>
        <v>3838255947.0594993</v>
      </c>
    </row>
    <row r="355" spans="1:27" ht="24.9" customHeight="1" x14ac:dyDescent="0.25">
      <c r="A355" s="173"/>
      <c r="B355" s="165"/>
      <c r="C355" s="1">
        <v>20</v>
      </c>
      <c r="D355" s="4" t="s">
        <v>398</v>
      </c>
      <c r="E355" s="4">
        <v>77636754.530776709</v>
      </c>
      <c r="F355" s="4">
        <v>0</v>
      </c>
      <c r="G355" s="4">
        <v>19800133.727499999</v>
      </c>
      <c r="H355" s="126">
        <v>1851162.2165999999</v>
      </c>
      <c r="I355" s="4">
        <v>2978641.5142233009</v>
      </c>
      <c r="J355" s="4">
        <v>0</v>
      </c>
      <c r="K355" s="4">
        <f t="shared" si="83"/>
        <v>2978641.5142233009</v>
      </c>
      <c r="L355" s="127">
        <v>61593829.678300001</v>
      </c>
      <c r="M355" s="5">
        <f t="shared" si="88"/>
        <v>163860521.6674</v>
      </c>
      <c r="N355" s="8"/>
      <c r="O355" s="164">
        <v>34</v>
      </c>
      <c r="P355" s="9">
        <v>1</v>
      </c>
      <c r="Q355" s="164" t="s">
        <v>67</v>
      </c>
      <c r="R355" s="4" t="s">
        <v>748</v>
      </c>
      <c r="S355" s="4">
        <v>71205831.776310682</v>
      </c>
      <c r="T355" s="4">
        <v>0</v>
      </c>
      <c r="U355" s="4">
        <v>18160019.6952</v>
      </c>
      <c r="V355" s="4">
        <v>1697824.0033</v>
      </c>
      <c r="W355" s="4">
        <v>2731910.26428932</v>
      </c>
      <c r="X355" s="4">
        <v>0</v>
      </c>
      <c r="Y355" s="4">
        <f t="shared" si="81"/>
        <v>2731910.26428932</v>
      </c>
      <c r="Z355" s="4">
        <v>53358100.254900001</v>
      </c>
      <c r="AA355" s="6">
        <f t="shared" si="82"/>
        <v>147153685.99399999</v>
      </c>
    </row>
    <row r="356" spans="1:27" ht="24.9" customHeight="1" x14ac:dyDescent="0.25">
      <c r="A356" s="173"/>
      <c r="B356" s="165"/>
      <c r="C356" s="1">
        <v>21</v>
      </c>
      <c r="D356" s="4" t="s">
        <v>399</v>
      </c>
      <c r="E356" s="4">
        <v>72730071.973786414</v>
      </c>
      <c r="F356" s="4">
        <v>0</v>
      </c>
      <c r="G356" s="4">
        <v>18548755.158599999</v>
      </c>
      <c r="H356" s="126">
        <v>1734167.8185000001</v>
      </c>
      <c r="I356" s="4">
        <v>2790389.8486135923</v>
      </c>
      <c r="J356" s="4">
        <v>0</v>
      </c>
      <c r="K356" s="4">
        <f t="shared" si="83"/>
        <v>2790389.8486135923</v>
      </c>
      <c r="L356" s="127">
        <v>59319809.798799999</v>
      </c>
      <c r="M356" s="5">
        <f t="shared" si="88"/>
        <v>155123194.59830001</v>
      </c>
      <c r="N356" s="8"/>
      <c r="O356" s="165"/>
      <c r="P356" s="9">
        <v>2</v>
      </c>
      <c r="Q356" s="165"/>
      <c r="R356" s="4" t="s">
        <v>749</v>
      </c>
      <c r="S356" s="4">
        <v>121849576.05854368</v>
      </c>
      <c r="T356" s="4">
        <v>0</v>
      </c>
      <c r="U356" s="4">
        <v>31075975.7434</v>
      </c>
      <c r="V356" s="4">
        <v>2905367.8591999998</v>
      </c>
      <c r="W356" s="4">
        <v>4674927.5898563098</v>
      </c>
      <c r="X356" s="4">
        <v>0</v>
      </c>
      <c r="Y356" s="4">
        <f t="shared" si="81"/>
        <v>4674927.5898563098</v>
      </c>
      <c r="Z356" s="4">
        <v>68518315.618399993</v>
      </c>
      <c r="AA356" s="6">
        <f t="shared" si="82"/>
        <v>229024162.86939996</v>
      </c>
    </row>
    <row r="357" spans="1:27" ht="24.9" customHeight="1" x14ac:dyDescent="0.25">
      <c r="A357" s="173"/>
      <c r="B357" s="165"/>
      <c r="C357" s="1">
        <v>22</v>
      </c>
      <c r="D357" s="4" t="s">
        <v>400</v>
      </c>
      <c r="E357" s="4">
        <v>66712321.730679609</v>
      </c>
      <c r="F357" s="4">
        <v>0</v>
      </c>
      <c r="G357" s="4">
        <v>17014014.811999999</v>
      </c>
      <c r="H357" s="126">
        <v>1590681.2450999999</v>
      </c>
      <c r="I357" s="4">
        <v>2559510.5337203881</v>
      </c>
      <c r="J357" s="4">
        <v>0</v>
      </c>
      <c r="K357" s="4">
        <f t="shared" si="83"/>
        <v>2559510.5337203881</v>
      </c>
      <c r="L357" s="127">
        <v>55220933.074600004</v>
      </c>
      <c r="M357" s="5">
        <f t="shared" si="88"/>
        <v>143097461.39610001</v>
      </c>
      <c r="N357" s="8"/>
      <c r="O357" s="165"/>
      <c r="P357" s="9">
        <v>3</v>
      </c>
      <c r="Q357" s="165"/>
      <c r="R357" s="4" t="s">
        <v>750</v>
      </c>
      <c r="S357" s="4">
        <v>83688244.964757293</v>
      </c>
      <c r="T357" s="4">
        <v>0</v>
      </c>
      <c r="U357" s="4">
        <v>21343479.022700001</v>
      </c>
      <c r="V357" s="4">
        <v>1995453.2874</v>
      </c>
      <c r="W357" s="4">
        <v>3210815.3182427185</v>
      </c>
      <c r="X357" s="4">
        <v>0</v>
      </c>
      <c r="Y357" s="4">
        <f t="shared" si="81"/>
        <v>3210815.3182427185</v>
      </c>
      <c r="Z357" s="4">
        <v>59221448.4199</v>
      </c>
      <c r="AA357" s="6">
        <f t="shared" si="82"/>
        <v>169459441.01300001</v>
      </c>
    </row>
    <row r="358" spans="1:27" ht="24.9" customHeight="1" x14ac:dyDescent="0.25">
      <c r="A358" s="173"/>
      <c r="B358" s="165"/>
      <c r="C358" s="1">
        <v>23</v>
      </c>
      <c r="D358" s="4" t="s">
        <v>401</v>
      </c>
      <c r="E358" s="4">
        <v>81870595.291941747</v>
      </c>
      <c r="F358" s="4">
        <v>0</v>
      </c>
      <c r="G358" s="4">
        <v>20879913.7075</v>
      </c>
      <c r="H358" s="126">
        <v>1952113.4489</v>
      </c>
      <c r="I358" s="4">
        <v>3141078.6734582521</v>
      </c>
      <c r="J358" s="4">
        <v>0</v>
      </c>
      <c r="K358" s="4">
        <f t="shared" si="83"/>
        <v>3141078.6734582521</v>
      </c>
      <c r="L358" s="127">
        <v>63123220.4934</v>
      </c>
      <c r="M358" s="5">
        <f t="shared" si="88"/>
        <v>170966921.61519998</v>
      </c>
      <c r="N358" s="8"/>
      <c r="O358" s="165"/>
      <c r="P358" s="9">
        <v>4</v>
      </c>
      <c r="Q358" s="165"/>
      <c r="R358" s="4" t="s">
        <v>751</v>
      </c>
      <c r="S358" s="4">
        <v>99924264.970388338</v>
      </c>
      <c r="T358" s="4">
        <v>0</v>
      </c>
      <c r="U358" s="4">
        <v>25484241.594000001</v>
      </c>
      <c r="V358" s="4">
        <v>2382583.1584999999</v>
      </c>
      <c r="W358" s="4">
        <v>3833732.6917116502</v>
      </c>
      <c r="X358" s="4">
        <v>0</v>
      </c>
      <c r="Y358" s="4">
        <f t="shared" si="81"/>
        <v>3833732.6917116502</v>
      </c>
      <c r="Z358" s="4">
        <v>53464955.084700003</v>
      </c>
      <c r="AA358" s="6">
        <f t="shared" si="82"/>
        <v>185089777.4993</v>
      </c>
    </row>
    <row r="359" spans="1:27" ht="24.9" customHeight="1" x14ac:dyDescent="0.25">
      <c r="A359" s="173"/>
      <c r="B359" s="165"/>
      <c r="C359" s="1">
        <v>24</v>
      </c>
      <c r="D359" s="4" t="s">
        <v>402</v>
      </c>
      <c r="E359" s="4">
        <v>60543997.558932036</v>
      </c>
      <c r="F359" s="4">
        <v>0</v>
      </c>
      <c r="G359" s="4">
        <v>15440872.758099999</v>
      </c>
      <c r="H359" s="126">
        <v>1443604.4036000001</v>
      </c>
      <c r="I359" s="4">
        <v>2322854.2415679609</v>
      </c>
      <c r="J359" s="4">
        <v>0</v>
      </c>
      <c r="K359" s="4">
        <f t="shared" si="83"/>
        <v>2322854.2415679609</v>
      </c>
      <c r="L359" s="127">
        <v>48933271.835100003</v>
      </c>
      <c r="M359" s="5">
        <f t="shared" si="88"/>
        <v>128684600.79730001</v>
      </c>
      <c r="N359" s="8"/>
      <c r="O359" s="165"/>
      <c r="P359" s="9">
        <v>5</v>
      </c>
      <c r="Q359" s="165"/>
      <c r="R359" s="4" t="s">
        <v>752</v>
      </c>
      <c r="S359" s="4">
        <v>107952726.69252428</v>
      </c>
      <c r="T359" s="4">
        <v>0</v>
      </c>
      <c r="U359" s="4">
        <v>27531784.883099999</v>
      </c>
      <c r="V359" s="4">
        <v>2574012.9149000002</v>
      </c>
      <c r="W359" s="4">
        <v>4141755.7346757283</v>
      </c>
      <c r="X359" s="4">
        <v>0</v>
      </c>
      <c r="Y359" s="4">
        <f t="shared" si="81"/>
        <v>4141755.7346757283</v>
      </c>
      <c r="Z359" s="4">
        <v>72968198.033800006</v>
      </c>
      <c r="AA359" s="6">
        <f t="shared" si="82"/>
        <v>215168478.25900003</v>
      </c>
    </row>
    <row r="360" spans="1:27" ht="24.9" customHeight="1" x14ac:dyDescent="0.25">
      <c r="A360" s="173"/>
      <c r="B360" s="165"/>
      <c r="C360" s="1">
        <v>25</v>
      </c>
      <c r="D360" s="4" t="s">
        <v>403</v>
      </c>
      <c r="E360" s="4">
        <v>75989946.705825239</v>
      </c>
      <c r="F360" s="4">
        <v>0</v>
      </c>
      <c r="G360" s="4">
        <v>19380139.159900002</v>
      </c>
      <c r="H360" s="126">
        <v>1811895.9123</v>
      </c>
      <c r="I360" s="4">
        <v>2915459.453374757</v>
      </c>
      <c r="J360" s="4">
        <v>0</v>
      </c>
      <c r="K360" s="4">
        <f t="shared" si="83"/>
        <v>2915459.453374757</v>
      </c>
      <c r="L360" s="127">
        <v>55522238.844899997</v>
      </c>
      <c r="M360" s="5">
        <f t="shared" si="88"/>
        <v>155619680.07630002</v>
      </c>
      <c r="N360" s="8"/>
      <c r="O360" s="165"/>
      <c r="P360" s="9">
        <v>6</v>
      </c>
      <c r="Q360" s="165"/>
      <c r="R360" s="4" t="s">
        <v>753</v>
      </c>
      <c r="S360" s="4">
        <v>74784302.274271846</v>
      </c>
      <c r="T360" s="4">
        <v>0</v>
      </c>
      <c r="U360" s="4">
        <v>19072656.9483</v>
      </c>
      <c r="V360" s="4">
        <v>1783148.6594</v>
      </c>
      <c r="W360" s="4">
        <v>2869203.2365281549</v>
      </c>
      <c r="X360" s="4">
        <v>0</v>
      </c>
      <c r="Y360" s="4">
        <f t="shared" si="81"/>
        <v>2869203.2365281549</v>
      </c>
      <c r="Z360" s="4">
        <v>53001876.071999997</v>
      </c>
      <c r="AA360" s="6">
        <f t="shared" si="82"/>
        <v>151511187.19050002</v>
      </c>
    </row>
    <row r="361" spans="1:27" ht="24.9" customHeight="1" x14ac:dyDescent="0.25">
      <c r="A361" s="173"/>
      <c r="B361" s="165"/>
      <c r="C361" s="1">
        <v>26</v>
      </c>
      <c r="D361" s="4" t="s">
        <v>404</v>
      </c>
      <c r="E361" s="4">
        <v>69112471.394271851</v>
      </c>
      <c r="F361" s="4">
        <v>0</v>
      </c>
      <c r="G361" s="4">
        <v>17626138.342799999</v>
      </c>
      <c r="H361" s="126">
        <v>1647910.1491</v>
      </c>
      <c r="I361" s="4">
        <v>2651595.5966281551</v>
      </c>
      <c r="J361" s="4">
        <v>0</v>
      </c>
      <c r="K361" s="4">
        <f t="shared" si="83"/>
        <v>2651595.5966281551</v>
      </c>
      <c r="L361" s="127">
        <v>55635057.665299997</v>
      </c>
      <c r="M361" s="5">
        <f t="shared" si="88"/>
        <v>146673173.14810002</v>
      </c>
      <c r="N361" s="8"/>
      <c r="O361" s="165"/>
      <c r="P361" s="9">
        <v>7</v>
      </c>
      <c r="Q361" s="165"/>
      <c r="R361" s="4" t="s">
        <v>754</v>
      </c>
      <c r="S361" s="4">
        <v>71929643.740097091</v>
      </c>
      <c r="T361" s="4">
        <v>0</v>
      </c>
      <c r="U361" s="4">
        <v>18344617.4899</v>
      </c>
      <c r="V361" s="4">
        <v>1715082.496</v>
      </c>
      <c r="W361" s="4">
        <v>2759680.3118029125</v>
      </c>
      <c r="X361" s="4">
        <v>0</v>
      </c>
      <c r="Y361" s="4">
        <f t="shared" si="81"/>
        <v>2759680.3118029125</v>
      </c>
      <c r="Z361" s="4">
        <v>59933896.785599999</v>
      </c>
      <c r="AA361" s="6">
        <f t="shared" si="82"/>
        <v>154682920.82340002</v>
      </c>
    </row>
    <row r="362" spans="1:27" ht="24.9" customHeight="1" x14ac:dyDescent="0.25">
      <c r="A362" s="173"/>
      <c r="B362" s="166"/>
      <c r="C362" s="1">
        <v>27</v>
      </c>
      <c r="D362" s="4" t="s">
        <v>405</v>
      </c>
      <c r="E362" s="4">
        <v>64041319.493009709</v>
      </c>
      <c r="F362" s="4">
        <v>0</v>
      </c>
      <c r="G362" s="4">
        <v>16332814.241300002</v>
      </c>
      <c r="H362" s="126">
        <v>1526994.1621999999</v>
      </c>
      <c r="I362" s="4">
        <v>2457033.836890291</v>
      </c>
      <c r="J362" s="4">
        <v>0</v>
      </c>
      <c r="K362" s="4">
        <f t="shared" si="83"/>
        <v>2457033.836890291</v>
      </c>
      <c r="L362" s="127">
        <v>51162313.286300004</v>
      </c>
      <c r="M362" s="5">
        <f t="shared" si="88"/>
        <v>135520475.01969999</v>
      </c>
      <c r="N362" s="8"/>
      <c r="O362" s="165"/>
      <c r="P362" s="9">
        <v>8</v>
      </c>
      <c r="Q362" s="165"/>
      <c r="R362" s="4" t="s">
        <v>755</v>
      </c>
      <c r="S362" s="4">
        <v>111644644.10349514</v>
      </c>
      <c r="T362" s="4">
        <v>0</v>
      </c>
      <c r="U362" s="4">
        <v>28473355.133900002</v>
      </c>
      <c r="V362" s="4">
        <v>2662042.5866</v>
      </c>
      <c r="W362" s="4">
        <v>4283401.2547048535</v>
      </c>
      <c r="X362" s="4">
        <v>0</v>
      </c>
      <c r="Y362" s="4">
        <f t="shared" ref="Y362:Y412" si="95">W362-X362</f>
        <v>4283401.2547048535</v>
      </c>
      <c r="Z362" s="4">
        <v>66891761.457999997</v>
      </c>
      <c r="AA362" s="6">
        <f t="shared" ref="AA362:AA411" si="96">S362+T362+U362+V362+Y362+Z362</f>
        <v>213955204.53670001</v>
      </c>
    </row>
    <row r="363" spans="1:27" ht="24.9" customHeight="1" x14ac:dyDescent="0.25">
      <c r="A363" s="1"/>
      <c r="B363" s="172" t="s">
        <v>836</v>
      </c>
      <c r="C363" s="170"/>
      <c r="D363" s="11"/>
      <c r="E363" s="11">
        <f>SUM(E336:E362)</f>
        <v>2002505847.8745635</v>
      </c>
      <c r="F363" s="11">
        <f t="shared" ref="F363:I363" si="97">SUM(F336:F362)</f>
        <v>0</v>
      </c>
      <c r="G363" s="11">
        <f t="shared" si="97"/>
        <v>510710214.7385</v>
      </c>
      <c r="H363" s="11">
        <f>SUM(H336:H362)</f>
        <v>47747528.685499981</v>
      </c>
      <c r="I363" s="11">
        <f t="shared" si="97"/>
        <v>76828907.73913689</v>
      </c>
      <c r="J363" s="4">
        <v>0</v>
      </c>
      <c r="K363" s="11">
        <f t="shared" si="83"/>
        <v>76828907.73913689</v>
      </c>
      <c r="L363" s="11">
        <f>SUM(L336:L362)</f>
        <v>1600454242.9469995</v>
      </c>
      <c r="M363" s="6">
        <f t="shared" si="88"/>
        <v>4238246741.9846997</v>
      </c>
      <c r="N363" s="8"/>
      <c r="O363" s="165"/>
      <c r="P363" s="9">
        <v>9</v>
      </c>
      <c r="Q363" s="165"/>
      <c r="R363" s="4" t="s">
        <v>756</v>
      </c>
      <c r="S363" s="4">
        <v>79473042.541844666</v>
      </c>
      <c r="T363" s="4">
        <v>0</v>
      </c>
      <c r="U363" s="4">
        <v>20268452.482100002</v>
      </c>
      <c r="V363" s="4">
        <v>1894946.4654000001</v>
      </c>
      <c r="W363" s="4">
        <v>3049093.2447553398</v>
      </c>
      <c r="X363" s="4">
        <v>0</v>
      </c>
      <c r="Y363" s="4">
        <f t="shared" si="95"/>
        <v>3049093.2447553398</v>
      </c>
      <c r="Z363" s="4">
        <v>53930891.842900001</v>
      </c>
      <c r="AA363" s="6">
        <f t="shared" si="96"/>
        <v>158616426.57700002</v>
      </c>
    </row>
    <row r="364" spans="1:27" ht="24.9" customHeight="1" x14ac:dyDescent="0.25">
      <c r="A364" s="173">
        <v>18</v>
      </c>
      <c r="B364" s="164" t="s">
        <v>936</v>
      </c>
      <c r="C364" s="1">
        <v>1</v>
      </c>
      <c r="D364" s="4" t="s">
        <v>406</v>
      </c>
      <c r="E364" s="4">
        <v>119903813.30417475</v>
      </c>
      <c r="F364" s="4">
        <v>0</v>
      </c>
      <c r="G364" s="4">
        <v>30579737.035799999</v>
      </c>
      <c r="H364" s="126">
        <v>2858973.3065999998</v>
      </c>
      <c r="I364" s="4">
        <v>4600275.7094252426</v>
      </c>
      <c r="J364" s="4">
        <v>0</v>
      </c>
      <c r="K364" s="4">
        <f t="shared" si="83"/>
        <v>4600275.7094252426</v>
      </c>
      <c r="L364" s="127">
        <v>71283086.017800003</v>
      </c>
      <c r="M364" s="5">
        <f t="shared" si="88"/>
        <v>229225885.37380001</v>
      </c>
      <c r="N364" s="8"/>
      <c r="O364" s="165"/>
      <c r="P364" s="9">
        <v>10</v>
      </c>
      <c r="Q364" s="165"/>
      <c r="R364" s="4" t="s">
        <v>757</v>
      </c>
      <c r="S364" s="4">
        <v>73377278.603300974</v>
      </c>
      <c r="T364" s="4">
        <v>0</v>
      </c>
      <c r="U364" s="4">
        <v>18713815.868299998</v>
      </c>
      <c r="V364" s="4">
        <v>1749599.7420999999</v>
      </c>
      <c r="W364" s="4">
        <v>2815220.8264990291</v>
      </c>
      <c r="X364" s="4">
        <v>0</v>
      </c>
      <c r="Y364" s="4">
        <f t="shared" si="95"/>
        <v>2815220.8264990291</v>
      </c>
      <c r="Z364" s="4">
        <v>54559471.592200004</v>
      </c>
      <c r="AA364" s="6">
        <f t="shared" si="96"/>
        <v>151215386.63240001</v>
      </c>
    </row>
    <row r="365" spans="1:27" ht="24.9" customHeight="1" x14ac:dyDescent="0.25">
      <c r="A365" s="173"/>
      <c r="B365" s="165"/>
      <c r="C365" s="1">
        <v>2</v>
      </c>
      <c r="D365" s="4" t="s">
        <v>407</v>
      </c>
      <c r="E365" s="4">
        <v>121921355.57262136</v>
      </c>
      <c r="F365" s="4">
        <v>0</v>
      </c>
      <c r="G365" s="4">
        <v>31094282.072499998</v>
      </c>
      <c r="H365" s="126">
        <v>2907079.3620000002</v>
      </c>
      <c r="I365" s="4">
        <v>4677681.5102786412</v>
      </c>
      <c r="J365" s="4">
        <v>0</v>
      </c>
      <c r="K365" s="4">
        <f t="shared" si="83"/>
        <v>4677681.5102786412</v>
      </c>
      <c r="L365" s="127">
        <v>85682022.8433</v>
      </c>
      <c r="M365" s="5">
        <f t="shared" si="88"/>
        <v>246282421.36070001</v>
      </c>
      <c r="N365" s="8"/>
      <c r="O365" s="165"/>
      <c r="P365" s="9">
        <v>11</v>
      </c>
      <c r="Q365" s="165"/>
      <c r="R365" s="4" t="s">
        <v>758</v>
      </c>
      <c r="S365" s="4">
        <v>109502235.41029125</v>
      </c>
      <c r="T365" s="4">
        <v>0</v>
      </c>
      <c r="U365" s="4">
        <v>27926964.717700001</v>
      </c>
      <c r="V365" s="4">
        <v>2610959.2299000002</v>
      </c>
      <c r="W365" s="4">
        <v>4201204.7807087377</v>
      </c>
      <c r="X365" s="4">
        <v>0</v>
      </c>
      <c r="Y365" s="4">
        <f t="shared" si="95"/>
        <v>4201204.7807087377</v>
      </c>
      <c r="Z365" s="4">
        <v>70444436.051799998</v>
      </c>
      <c r="AA365" s="6">
        <f t="shared" si="96"/>
        <v>214685800.1904</v>
      </c>
    </row>
    <row r="366" spans="1:27" ht="24.9" customHeight="1" x14ac:dyDescent="0.25">
      <c r="A366" s="173"/>
      <c r="B366" s="165"/>
      <c r="C366" s="1">
        <v>3</v>
      </c>
      <c r="D366" s="4" t="s">
        <v>408</v>
      </c>
      <c r="E366" s="4">
        <v>100899658.12398058</v>
      </c>
      <c r="F366" s="4">
        <v>0</v>
      </c>
      <c r="G366" s="4">
        <v>25733001.540200002</v>
      </c>
      <c r="H366" s="126">
        <v>2405840.3254</v>
      </c>
      <c r="I366" s="4">
        <v>3871154.9997194172</v>
      </c>
      <c r="J366" s="4">
        <v>0</v>
      </c>
      <c r="K366" s="4">
        <f t="shared" si="83"/>
        <v>3871154.9997194172</v>
      </c>
      <c r="L366" s="127">
        <v>75515531.279300004</v>
      </c>
      <c r="M366" s="5">
        <f t="shared" si="88"/>
        <v>208425186.26859999</v>
      </c>
      <c r="N366" s="8"/>
      <c r="O366" s="165"/>
      <c r="P366" s="9">
        <v>12</v>
      </c>
      <c r="Q366" s="165"/>
      <c r="R366" s="4" t="s">
        <v>759</v>
      </c>
      <c r="S366" s="4">
        <v>86674559.506213591</v>
      </c>
      <c r="T366" s="4">
        <v>0</v>
      </c>
      <c r="U366" s="4">
        <v>22105095.445700001</v>
      </c>
      <c r="V366" s="4">
        <v>2066658.6421000001</v>
      </c>
      <c r="W366" s="4">
        <v>3325389.4078864078</v>
      </c>
      <c r="X366" s="4">
        <v>0</v>
      </c>
      <c r="Y366" s="4">
        <f t="shared" si="95"/>
        <v>3325389.4078864078</v>
      </c>
      <c r="Z366" s="4">
        <v>59375269.674999997</v>
      </c>
      <c r="AA366" s="6">
        <f t="shared" si="96"/>
        <v>173546972.6769</v>
      </c>
    </row>
    <row r="367" spans="1:27" ht="24.9" customHeight="1" x14ac:dyDescent="0.25">
      <c r="A367" s="173"/>
      <c r="B367" s="165"/>
      <c r="C367" s="1">
        <v>4</v>
      </c>
      <c r="D367" s="4" t="s">
        <v>845</v>
      </c>
      <c r="E367" s="4">
        <v>77691293.278058246</v>
      </c>
      <c r="F367" s="4">
        <v>0</v>
      </c>
      <c r="G367" s="4">
        <v>19814043.047899999</v>
      </c>
      <c r="H367" s="126">
        <v>1852462.6324</v>
      </c>
      <c r="I367" s="4">
        <v>2980733.9687417476</v>
      </c>
      <c r="J367" s="4">
        <v>0</v>
      </c>
      <c r="K367" s="4">
        <f t="shared" si="83"/>
        <v>2980733.9687417476</v>
      </c>
      <c r="L367" s="127">
        <v>53702360.2579</v>
      </c>
      <c r="M367" s="5">
        <f t="shared" si="88"/>
        <v>156040893.185</v>
      </c>
      <c r="N367" s="8"/>
      <c r="O367" s="165"/>
      <c r="P367" s="9">
        <v>13</v>
      </c>
      <c r="Q367" s="165"/>
      <c r="R367" s="4" t="s">
        <v>760</v>
      </c>
      <c r="S367" s="4">
        <v>74495627.522621349</v>
      </c>
      <c r="T367" s="4">
        <v>0</v>
      </c>
      <c r="U367" s="4">
        <v>18999034.6193</v>
      </c>
      <c r="V367" s="4">
        <v>1776265.5305000001</v>
      </c>
      <c r="W367" s="4">
        <v>2858127.8301786408</v>
      </c>
      <c r="X367" s="4">
        <v>0</v>
      </c>
      <c r="Y367" s="4">
        <f t="shared" si="95"/>
        <v>2858127.8301786408</v>
      </c>
      <c r="Z367" s="4">
        <v>56507708.490400001</v>
      </c>
      <c r="AA367" s="6">
        <f t="shared" si="96"/>
        <v>154636763.99299997</v>
      </c>
    </row>
    <row r="368" spans="1:27" ht="24.9" customHeight="1" x14ac:dyDescent="0.25">
      <c r="A368" s="173"/>
      <c r="B368" s="165"/>
      <c r="C368" s="1">
        <v>5</v>
      </c>
      <c r="D368" s="4" t="s">
        <v>409</v>
      </c>
      <c r="E368" s="4">
        <v>127720978.88718447</v>
      </c>
      <c r="F368" s="4">
        <v>0</v>
      </c>
      <c r="G368" s="4">
        <v>32573392.294100001</v>
      </c>
      <c r="H368" s="126">
        <v>3045364.9410000001</v>
      </c>
      <c r="I368" s="4">
        <v>4900192.083615534</v>
      </c>
      <c r="J368" s="4">
        <v>0</v>
      </c>
      <c r="K368" s="4">
        <f t="shared" si="83"/>
        <v>4900192.083615534</v>
      </c>
      <c r="L368" s="127">
        <v>93382901.332800001</v>
      </c>
      <c r="M368" s="5">
        <f t="shared" si="88"/>
        <v>261622829.53870004</v>
      </c>
      <c r="N368" s="8"/>
      <c r="O368" s="165"/>
      <c r="P368" s="9">
        <v>14</v>
      </c>
      <c r="Q368" s="165"/>
      <c r="R368" s="4" t="s">
        <v>761</v>
      </c>
      <c r="S368" s="4">
        <v>106704406.35912621</v>
      </c>
      <c r="T368" s="4">
        <v>0</v>
      </c>
      <c r="U368" s="4">
        <v>27213418.798700001</v>
      </c>
      <c r="V368" s="4">
        <v>2544248.1024000002</v>
      </c>
      <c r="W368" s="4">
        <v>4093862.1978737861</v>
      </c>
      <c r="X368" s="4">
        <v>0</v>
      </c>
      <c r="Y368" s="4">
        <f t="shared" si="95"/>
        <v>4093862.1978737861</v>
      </c>
      <c r="Z368" s="4">
        <v>72570225.917400002</v>
      </c>
      <c r="AA368" s="6">
        <f t="shared" si="96"/>
        <v>213126161.37550002</v>
      </c>
    </row>
    <row r="369" spans="1:27" ht="24.9" customHeight="1" x14ac:dyDescent="0.25">
      <c r="A369" s="173"/>
      <c r="B369" s="165"/>
      <c r="C369" s="1">
        <v>6</v>
      </c>
      <c r="D369" s="4" t="s">
        <v>410</v>
      </c>
      <c r="E369" s="4">
        <v>85561534.78466019</v>
      </c>
      <c r="F369" s="4">
        <v>0</v>
      </c>
      <c r="G369" s="4">
        <v>21821234.5546</v>
      </c>
      <c r="H369" s="126">
        <v>2040119.8033</v>
      </c>
      <c r="I369" s="4">
        <v>3282686.6742398054</v>
      </c>
      <c r="J369" s="4">
        <v>0</v>
      </c>
      <c r="K369" s="4">
        <f t="shared" si="83"/>
        <v>3282686.6742398054</v>
      </c>
      <c r="L369" s="127">
        <v>64022300.327600002</v>
      </c>
      <c r="M369" s="5">
        <f t="shared" si="88"/>
        <v>176727876.1444</v>
      </c>
      <c r="N369" s="8"/>
      <c r="O369" s="165"/>
      <c r="P369" s="9">
        <v>15</v>
      </c>
      <c r="Q369" s="165"/>
      <c r="R369" s="4" t="s">
        <v>762</v>
      </c>
      <c r="S369" s="4">
        <v>70735769.588834941</v>
      </c>
      <c r="T369" s="4">
        <v>0</v>
      </c>
      <c r="U369" s="4">
        <v>18040137.1186</v>
      </c>
      <c r="V369" s="4">
        <v>1686615.8922999999</v>
      </c>
      <c r="W369" s="4">
        <v>2713875.6780650481</v>
      </c>
      <c r="X369" s="4">
        <v>0</v>
      </c>
      <c r="Y369" s="4">
        <f t="shared" si="95"/>
        <v>2713875.6780650481</v>
      </c>
      <c r="Z369" s="4">
        <v>53667358.012500003</v>
      </c>
      <c r="AA369" s="6">
        <f t="shared" si="96"/>
        <v>146843756.29029998</v>
      </c>
    </row>
    <row r="370" spans="1:27" ht="24.9" customHeight="1" x14ac:dyDescent="0.25">
      <c r="A370" s="173"/>
      <c r="B370" s="165"/>
      <c r="C370" s="1">
        <v>7</v>
      </c>
      <c r="D370" s="4" t="s">
        <v>411</v>
      </c>
      <c r="E370" s="4">
        <v>74609490.043398052</v>
      </c>
      <c r="F370" s="4">
        <v>0</v>
      </c>
      <c r="G370" s="4">
        <v>19028073.611900002</v>
      </c>
      <c r="H370" s="126">
        <v>1778980.4558000001</v>
      </c>
      <c r="I370" s="4">
        <v>2862496.3234019415</v>
      </c>
      <c r="J370" s="4">
        <v>0</v>
      </c>
      <c r="K370" s="4">
        <f t="shared" ref="K370:K413" si="98">I370-J370</f>
        <v>2862496.3234019415</v>
      </c>
      <c r="L370" s="127">
        <v>59232594.703299999</v>
      </c>
      <c r="M370" s="5">
        <f t="shared" si="88"/>
        <v>157511635.13779998</v>
      </c>
      <c r="N370" s="8"/>
      <c r="O370" s="166"/>
      <c r="P370" s="9">
        <v>16</v>
      </c>
      <c r="Q370" s="166"/>
      <c r="R370" s="4" t="s">
        <v>763</v>
      </c>
      <c r="S370" s="4">
        <v>76734140.083883494</v>
      </c>
      <c r="T370" s="4">
        <v>0</v>
      </c>
      <c r="U370" s="4">
        <v>19569934.940099999</v>
      </c>
      <c r="V370" s="4">
        <v>1829640.3772</v>
      </c>
      <c r="W370" s="4">
        <v>2944011.4620165052</v>
      </c>
      <c r="X370" s="4">
        <v>0</v>
      </c>
      <c r="Y370" s="4">
        <f t="shared" si="95"/>
        <v>2944011.4620165052</v>
      </c>
      <c r="Z370" s="4">
        <v>58383010.754699998</v>
      </c>
      <c r="AA370" s="6">
        <f t="shared" si="96"/>
        <v>159460737.61789998</v>
      </c>
    </row>
    <row r="371" spans="1:27" ht="24.9" customHeight="1" x14ac:dyDescent="0.25">
      <c r="A371" s="173"/>
      <c r="B371" s="165"/>
      <c r="C371" s="1">
        <v>8</v>
      </c>
      <c r="D371" s="4" t="s">
        <v>412</v>
      </c>
      <c r="E371" s="4">
        <v>99412253.622912616</v>
      </c>
      <c r="F371" s="4">
        <v>0</v>
      </c>
      <c r="G371" s="4">
        <v>25353660.489599999</v>
      </c>
      <c r="H371" s="126">
        <v>2370374.8165000002</v>
      </c>
      <c r="I371" s="4">
        <v>3814088.6678873785</v>
      </c>
      <c r="J371" s="4">
        <v>0</v>
      </c>
      <c r="K371" s="4">
        <f t="shared" si="98"/>
        <v>3814088.6678873785</v>
      </c>
      <c r="L371" s="127">
        <v>74559801.800899997</v>
      </c>
      <c r="M371" s="5">
        <f t="shared" si="88"/>
        <v>205510179.39779997</v>
      </c>
      <c r="N371" s="8"/>
      <c r="O371" s="1"/>
      <c r="P371" s="170" t="s">
        <v>956</v>
      </c>
      <c r="Q371" s="171"/>
      <c r="R371" s="11"/>
      <c r="S371" s="11">
        <f t="shared" ref="S371:V371" si="99">SUM(S355:S370)</f>
        <v>1420676294.1965051</v>
      </c>
      <c r="T371" s="11">
        <f t="shared" si="99"/>
        <v>0</v>
      </c>
      <c r="U371" s="11">
        <f t="shared" si="99"/>
        <v>362322984.50100005</v>
      </c>
      <c r="V371" s="11">
        <f t="shared" si="99"/>
        <v>33874448.947199993</v>
      </c>
      <c r="W371" s="11">
        <f>SUM(W355:W370)</f>
        <v>54506211.829795137</v>
      </c>
      <c r="X371" s="11">
        <f t="shared" ref="X371:Z371" si="100">SUM(X355:X370)</f>
        <v>0</v>
      </c>
      <c r="Y371" s="11">
        <f t="shared" si="95"/>
        <v>54506211.829795137</v>
      </c>
      <c r="Z371" s="11">
        <f t="shared" si="100"/>
        <v>966796924.06420004</v>
      </c>
      <c r="AA371" s="6">
        <f t="shared" si="96"/>
        <v>2838176863.5387001</v>
      </c>
    </row>
    <row r="372" spans="1:27" ht="24.9" customHeight="1" x14ac:dyDescent="0.25">
      <c r="A372" s="173"/>
      <c r="B372" s="165"/>
      <c r="C372" s="1">
        <v>9</v>
      </c>
      <c r="D372" s="4" t="s">
        <v>413</v>
      </c>
      <c r="E372" s="4">
        <v>109662056.83514562</v>
      </c>
      <c r="F372" s="4">
        <v>0</v>
      </c>
      <c r="G372" s="4">
        <v>27967724.865600001</v>
      </c>
      <c r="H372" s="126">
        <v>2614769.9944000002</v>
      </c>
      <c r="I372" s="4">
        <v>4207336.5508543681</v>
      </c>
      <c r="J372" s="4">
        <v>0</v>
      </c>
      <c r="K372" s="4">
        <f t="shared" si="98"/>
        <v>4207336.5508543681</v>
      </c>
      <c r="L372" s="127">
        <v>70278029.367899999</v>
      </c>
      <c r="M372" s="5">
        <f t="shared" si="88"/>
        <v>214729917.61389995</v>
      </c>
      <c r="N372" s="8"/>
      <c r="O372" s="164">
        <v>35</v>
      </c>
      <c r="P372" s="9">
        <v>1</v>
      </c>
      <c r="Q372" s="112"/>
      <c r="R372" s="4" t="s">
        <v>764</v>
      </c>
      <c r="S372" s="4">
        <v>79300170.705728158</v>
      </c>
      <c r="T372" s="4">
        <v>0</v>
      </c>
      <c r="U372" s="4">
        <v>20224364.0152</v>
      </c>
      <c r="V372" s="4">
        <v>1890824.5284</v>
      </c>
      <c r="W372" s="4">
        <v>3042460.7775718449</v>
      </c>
      <c r="X372" s="4">
        <v>0</v>
      </c>
      <c r="Y372" s="4">
        <f t="shared" si="95"/>
        <v>3042460.7775718449</v>
      </c>
      <c r="Z372" s="4">
        <v>57462575.156300001</v>
      </c>
      <c r="AA372" s="6">
        <f t="shared" si="96"/>
        <v>161920395.1832</v>
      </c>
    </row>
    <row r="373" spans="1:27" ht="24.9" customHeight="1" x14ac:dyDescent="0.25">
      <c r="A373" s="173"/>
      <c r="B373" s="165"/>
      <c r="C373" s="1">
        <v>10</v>
      </c>
      <c r="D373" s="4" t="s">
        <v>414</v>
      </c>
      <c r="E373" s="4">
        <v>103597842.99922329</v>
      </c>
      <c r="F373" s="4">
        <v>0</v>
      </c>
      <c r="G373" s="4">
        <v>26421134.650300004</v>
      </c>
      <c r="H373" s="126">
        <v>2470175.5482000001</v>
      </c>
      <c r="I373" s="4">
        <v>3974674.5958766984</v>
      </c>
      <c r="J373" s="4">
        <v>0</v>
      </c>
      <c r="K373" s="4">
        <f t="shared" si="98"/>
        <v>3974674.5958766984</v>
      </c>
      <c r="L373" s="127">
        <v>84370441.931500003</v>
      </c>
      <c r="M373" s="5">
        <f t="shared" si="88"/>
        <v>220834269.72509998</v>
      </c>
      <c r="N373" s="8"/>
      <c r="O373" s="165"/>
      <c r="P373" s="9">
        <v>2</v>
      </c>
      <c r="Q373" s="164" t="s">
        <v>68</v>
      </c>
      <c r="R373" s="4" t="s">
        <v>765</v>
      </c>
      <c r="S373" s="4">
        <v>87753489.86621359</v>
      </c>
      <c r="T373" s="4">
        <v>0</v>
      </c>
      <c r="U373" s="4">
        <v>22380261.062100001</v>
      </c>
      <c r="V373" s="4">
        <v>2092384.5386000001</v>
      </c>
      <c r="W373" s="4">
        <v>3366784.0640864074</v>
      </c>
      <c r="X373" s="4">
        <v>0</v>
      </c>
      <c r="Y373" s="4">
        <f t="shared" si="95"/>
        <v>3366784.0640864074</v>
      </c>
      <c r="Z373" s="4">
        <v>53653324.720899999</v>
      </c>
      <c r="AA373" s="6">
        <f t="shared" si="96"/>
        <v>169246244.25189999</v>
      </c>
    </row>
    <row r="374" spans="1:27" ht="24.9" customHeight="1" x14ac:dyDescent="0.25">
      <c r="A374" s="173"/>
      <c r="B374" s="165"/>
      <c r="C374" s="1">
        <v>11</v>
      </c>
      <c r="D374" s="4" t="s">
        <v>415</v>
      </c>
      <c r="E374" s="4">
        <v>110606902.99747573</v>
      </c>
      <c r="F374" s="4">
        <v>0</v>
      </c>
      <c r="G374" s="4">
        <v>28208694.2425</v>
      </c>
      <c r="H374" s="126">
        <v>2637298.8020000001</v>
      </c>
      <c r="I374" s="4">
        <v>4243586.8813242717</v>
      </c>
      <c r="J374" s="4">
        <v>0</v>
      </c>
      <c r="K374" s="4">
        <f t="shared" si="98"/>
        <v>4243586.8813242717</v>
      </c>
      <c r="L374" s="127">
        <v>89923911.0898</v>
      </c>
      <c r="M374" s="5">
        <f t="shared" si="88"/>
        <v>235620394.01309997</v>
      </c>
      <c r="N374" s="8"/>
      <c r="O374" s="165"/>
      <c r="P374" s="9">
        <v>3</v>
      </c>
      <c r="Q374" s="165"/>
      <c r="R374" s="4" t="s">
        <v>766</v>
      </c>
      <c r="S374" s="4">
        <v>73475111.036699027</v>
      </c>
      <c r="T374" s="4">
        <v>0</v>
      </c>
      <c r="U374" s="4">
        <v>18738766.618500002</v>
      </c>
      <c r="V374" s="4">
        <v>1751932.4479</v>
      </c>
      <c r="W374" s="4">
        <v>2818974.3031009706</v>
      </c>
      <c r="X374" s="4">
        <v>0</v>
      </c>
      <c r="Y374" s="4">
        <f t="shared" si="95"/>
        <v>2818974.3031009706</v>
      </c>
      <c r="Z374" s="4">
        <v>51030411.396899998</v>
      </c>
      <c r="AA374" s="6">
        <f t="shared" si="96"/>
        <v>147815195.80309999</v>
      </c>
    </row>
    <row r="375" spans="1:27" ht="24.9" customHeight="1" x14ac:dyDescent="0.25">
      <c r="A375" s="173"/>
      <c r="B375" s="165"/>
      <c r="C375" s="1">
        <v>12</v>
      </c>
      <c r="D375" s="4" t="s">
        <v>416</v>
      </c>
      <c r="E375" s="4">
        <v>95583616.960970864</v>
      </c>
      <c r="F375" s="4">
        <v>0</v>
      </c>
      <c r="G375" s="4">
        <v>24377221.966899998</v>
      </c>
      <c r="H375" s="126">
        <v>2279085.2259</v>
      </c>
      <c r="I375" s="4">
        <v>3667197.7246291256</v>
      </c>
      <c r="J375" s="4">
        <v>0</v>
      </c>
      <c r="K375" s="4">
        <f t="shared" si="98"/>
        <v>3667197.7246291256</v>
      </c>
      <c r="L375" s="127">
        <v>69864153.276800007</v>
      </c>
      <c r="M375" s="5">
        <f t="shared" si="88"/>
        <v>195771275.1552</v>
      </c>
      <c r="N375" s="8"/>
      <c r="O375" s="165"/>
      <c r="P375" s="9">
        <v>4</v>
      </c>
      <c r="Q375" s="165"/>
      <c r="R375" s="4" t="s">
        <v>767</v>
      </c>
      <c r="S375" s="4">
        <v>82265336.693689317</v>
      </c>
      <c r="T375" s="4">
        <v>0</v>
      </c>
      <c r="U375" s="4">
        <v>20980586.804700002</v>
      </c>
      <c r="V375" s="4">
        <v>1961525.6194</v>
      </c>
      <c r="W375" s="4">
        <v>3156223.4735106793</v>
      </c>
      <c r="X375" s="4">
        <v>0</v>
      </c>
      <c r="Y375" s="4">
        <f t="shared" si="95"/>
        <v>3156223.4735106793</v>
      </c>
      <c r="Z375" s="4">
        <v>57103865.977399997</v>
      </c>
      <c r="AA375" s="6">
        <f t="shared" si="96"/>
        <v>165467538.56869999</v>
      </c>
    </row>
    <row r="376" spans="1:27" ht="24.9" customHeight="1" x14ac:dyDescent="0.25">
      <c r="A376" s="173"/>
      <c r="B376" s="165"/>
      <c r="C376" s="1">
        <v>13</v>
      </c>
      <c r="D376" s="4" t="s">
        <v>417</v>
      </c>
      <c r="E376" s="4">
        <v>82810558.186213583</v>
      </c>
      <c r="F376" s="4">
        <v>0</v>
      </c>
      <c r="G376" s="4">
        <v>21119637.677299999</v>
      </c>
      <c r="H376" s="126">
        <v>1974525.8206</v>
      </c>
      <c r="I376" s="4">
        <v>3177141.6504864073</v>
      </c>
      <c r="J376" s="4">
        <v>0</v>
      </c>
      <c r="K376" s="4">
        <f t="shared" si="98"/>
        <v>3177141.6504864073</v>
      </c>
      <c r="L376" s="127">
        <v>67582429.909500003</v>
      </c>
      <c r="M376" s="5">
        <f t="shared" si="88"/>
        <v>176664293.2441</v>
      </c>
      <c r="N376" s="8"/>
      <c r="O376" s="165"/>
      <c r="P376" s="9">
        <v>5</v>
      </c>
      <c r="Q376" s="165"/>
      <c r="R376" s="4" t="s">
        <v>768</v>
      </c>
      <c r="S376" s="4">
        <v>115383428.04650486</v>
      </c>
      <c r="T376" s="4">
        <v>0</v>
      </c>
      <c r="U376" s="4">
        <v>29426878.0176</v>
      </c>
      <c r="V376" s="4">
        <v>2751189.7387999999</v>
      </c>
      <c r="W376" s="4">
        <v>4426844.8740951456</v>
      </c>
      <c r="X376" s="4">
        <v>0</v>
      </c>
      <c r="Y376" s="4">
        <f t="shared" si="95"/>
        <v>4426844.8740951456</v>
      </c>
      <c r="Z376" s="4">
        <v>77464059.812000006</v>
      </c>
      <c r="AA376" s="6">
        <f t="shared" si="96"/>
        <v>229452400.48899999</v>
      </c>
    </row>
    <row r="377" spans="1:27" ht="24.9" customHeight="1" x14ac:dyDescent="0.25">
      <c r="A377" s="173"/>
      <c r="B377" s="165"/>
      <c r="C377" s="1">
        <v>14</v>
      </c>
      <c r="D377" s="4" t="s">
        <v>418</v>
      </c>
      <c r="E377" s="4">
        <v>85267693.957766995</v>
      </c>
      <c r="F377" s="4">
        <v>0</v>
      </c>
      <c r="G377" s="4">
        <v>21746294.692499999</v>
      </c>
      <c r="H377" s="126">
        <v>2033113.4950000001</v>
      </c>
      <c r="I377" s="4">
        <v>3271413.0644330094</v>
      </c>
      <c r="J377" s="4">
        <v>0</v>
      </c>
      <c r="K377" s="4">
        <f t="shared" si="98"/>
        <v>3271413.0644330094</v>
      </c>
      <c r="L377" s="127">
        <v>61050493.559</v>
      </c>
      <c r="M377" s="5">
        <f t="shared" si="88"/>
        <v>173369008.7687</v>
      </c>
      <c r="N377" s="8"/>
      <c r="O377" s="165"/>
      <c r="P377" s="9">
        <v>6</v>
      </c>
      <c r="Q377" s="165"/>
      <c r="R377" s="4" t="s">
        <v>769</v>
      </c>
      <c r="S377" s="4">
        <v>95623060.891941756</v>
      </c>
      <c r="T377" s="4">
        <v>0</v>
      </c>
      <c r="U377" s="4">
        <v>24387281.5722</v>
      </c>
      <c r="V377" s="4">
        <v>2280025.7226999998</v>
      </c>
      <c r="W377" s="4">
        <v>3668711.0456582527</v>
      </c>
      <c r="X377" s="4">
        <v>0</v>
      </c>
      <c r="Y377" s="4">
        <f t="shared" si="95"/>
        <v>3668711.0456582527</v>
      </c>
      <c r="Z377" s="4">
        <v>59638561.9419</v>
      </c>
      <c r="AA377" s="6">
        <f t="shared" si="96"/>
        <v>185597641.1744</v>
      </c>
    </row>
    <row r="378" spans="1:27" ht="24.9" customHeight="1" x14ac:dyDescent="0.25">
      <c r="A378" s="173"/>
      <c r="B378" s="165"/>
      <c r="C378" s="1">
        <v>15</v>
      </c>
      <c r="D378" s="4" t="s">
        <v>419</v>
      </c>
      <c r="E378" s="4">
        <v>98705702.943980575</v>
      </c>
      <c r="F378" s="4">
        <v>0</v>
      </c>
      <c r="G378" s="4">
        <v>25173464.936400004</v>
      </c>
      <c r="H378" s="126">
        <v>2353527.9</v>
      </c>
      <c r="I378" s="4">
        <v>3786980.8734194171</v>
      </c>
      <c r="J378" s="4">
        <v>0</v>
      </c>
      <c r="K378" s="4">
        <f t="shared" si="98"/>
        <v>3786980.8734194171</v>
      </c>
      <c r="L378" s="127">
        <v>74971068.6461</v>
      </c>
      <c r="M378" s="5">
        <f t="shared" si="88"/>
        <v>204990745.2999</v>
      </c>
      <c r="N378" s="8"/>
      <c r="O378" s="165"/>
      <c r="P378" s="9">
        <v>7</v>
      </c>
      <c r="Q378" s="165"/>
      <c r="R378" s="4" t="s">
        <v>770</v>
      </c>
      <c r="S378" s="4">
        <v>88037300.430291265</v>
      </c>
      <c r="T378" s="4">
        <v>0</v>
      </c>
      <c r="U378" s="4">
        <v>22452642.850199997</v>
      </c>
      <c r="V378" s="4">
        <v>2099151.6864999998</v>
      </c>
      <c r="W378" s="4">
        <v>3377672.8490087376</v>
      </c>
      <c r="X378" s="4">
        <v>0</v>
      </c>
      <c r="Y378" s="4">
        <f t="shared" si="95"/>
        <v>3377672.8490087376</v>
      </c>
      <c r="Z378" s="4">
        <v>56258097.573899999</v>
      </c>
      <c r="AA378" s="6">
        <f t="shared" si="96"/>
        <v>172224865.3899</v>
      </c>
    </row>
    <row r="379" spans="1:27" ht="24.9" customHeight="1" x14ac:dyDescent="0.25">
      <c r="A379" s="173"/>
      <c r="B379" s="165"/>
      <c r="C379" s="1">
        <v>16</v>
      </c>
      <c r="D379" s="4" t="s">
        <v>420</v>
      </c>
      <c r="E379" s="4">
        <v>76559455.145436883</v>
      </c>
      <c r="F379" s="4">
        <v>0</v>
      </c>
      <c r="G379" s="4">
        <v>19525384.067699999</v>
      </c>
      <c r="H379" s="126">
        <v>1825475.2087999999</v>
      </c>
      <c r="I379" s="4">
        <v>2937309.4326631064</v>
      </c>
      <c r="J379" s="4">
        <v>0</v>
      </c>
      <c r="K379" s="4">
        <f t="shared" si="98"/>
        <v>2937309.4326631064</v>
      </c>
      <c r="L379" s="127">
        <v>57196761.694499999</v>
      </c>
      <c r="M379" s="5">
        <f t="shared" si="88"/>
        <v>158044385.54909998</v>
      </c>
      <c r="N379" s="8"/>
      <c r="O379" s="165"/>
      <c r="P379" s="9">
        <v>8</v>
      </c>
      <c r="Q379" s="165"/>
      <c r="R379" s="4" t="s">
        <v>771</v>
      </c>
      <c r="S379" s="4">
        <v>76486356.441747576</v>
      </c>
      <c r="T379" s="4">
        <v>0</v>
      </c>
      <c r="U379" s="4">
        <v>19506741.2984</v>
      </c>
      <c r="V379" s="4">
        <v>1823732.2514</v>
      </c>
      <c r="W379" s="4">
        <v>2934504.8997524269</v>
      </c>
      <c r="X379" s="4">
        <v>0</v>
      </c>
      <c r="Y379" s="4">
        <f t="shared" si="95"/>
        <v>2934504.8997524269</v>
      </c>
      <c r="Z379" s="4">
        <v>52955786.331500001</v>
      </c>
      <c r="AA379" s="6">
        <f t="shared" si="96"/>
        <v>153707121.22279999</v>
      </c>
    </row>
    <row r="380" spans="1:27" ht="24.9" customHeight="1" x14ac:dyDescent="0.25">
      <c r="A380" s="173"/>
      <c r="B380" s="165"/>
      <c r="C380" s="1">
        <v>17</v>
      </c>
      <c r="D380" s="4" t="s">
        <v>421</v>
      </c>
      <c r="E380" s="4">
        <v>106526589.82961164</v>
      </c>
      <c r="F380" s="4">
        <v>0</v>
      </c>
      <c r="G380" s="4">
        <v>27168069.259299997</v>
      </c>
      <c r="H380" s="126">
        <v>2540008.2648</v>
      </c>
      <c r="I380" s="4">
        <v>4087040.0205883491</v>
      </c>
      <c r="J380" s="4">
        <v>0</v>
      </c>
      <c r="K380" s="4">
        <f t="shared" si="98"/>
        <v>4087040.0205883491</v>
      </c>
      <c r="L380" s="127">
        <v>81073721.930099994</v>
      </c>
      <c r="M380" s="5">
        <f t="shared" si="88"/>
        <v>221395429.30439997</v>
      </c>
      <c r="N380" s="8"/>
      <c r="O380" s="165"/>
      <c r="P380" s="9">
        <v>9</v>
      </c>
      <c r="Q380" s="165"/>
      <c r="R380" s="4" t="s">
        <v>772</v>
      </c>
      <c r="S380" s="4">
        <v>100873265.66601942</v>
      </c>
      <c r="T380" s="4">
        <v>0</v>
      </c>
      <c r="U380" s="4">
        <v>25726270.524799999</v>
      </c>
      <c r="V380" s="4">
        <v>2405211.0266</v>
      </c>
      <c r="W380" s="4">
        <v>3870142.4164805827</v>
      </c>
      <c r="X380" s="4">
        <v>0</v>
      </c>
      <c r="Y380" s="4">
        <f t="shared" si="95"/>
        <v>3870142.4164805827</v>
      </c>
      <c r="Z380" s="4">
        <v>68558206.740999997</v>
      </c>
      <c r="AA380" s="6">
        <f t="shared" si="96"/>
        <v>201433096.37490001</v>
      </c>
    </row>
    <row r="381" spans="1:27" ht="24.9" customHeight="1" x14ac:dyDescent="0.25">
      <c r="A381" s="173"/>
      <c r="B381" s="165"/>
      <c r="C381" s="1">
        <v>18</v>
      </c>
      <c r="D381" s="4" t="s">
        <v>422</v>
      </c>
      <c r="E381" s="4">
        <v>71651288.339902908</v>
      </c>
      <c r="F381" s="4">
        <v>0</v>
      </c>
      <c r="G381" s="4">
        <v>18273626.9626</v>
      </c>
      <c r="H381" s="126">
        <v>1708445.4206000001</v>
      </c>
      <c r="I381" s="4">
        <v>2749000.821697087</v>
      </c>
      <c r="J381" s="4">
        <v>0</v>
      </c>
      <c r="K381" s="4">
        <f t="shared" si="98"/>
        <v>2749000.821697087</v>
      </c>
      <c r="L381" s="127">
        <v>58099685.006999999</v>
      </c>
      <c r="M381" s="5">
        <f t="shared" si="88"/>
        <v>152482046.55179998</v>
      </c>
      <c r="N381" s="8"/>
      <c r="O381" s="165"/>
      <c r="P381" s="9">
        <v>10</v>
      </c>
      <c r="Q381" s="165"/>
      <c r="R381" s="4" t="s">
        <v>773</v>
      </c>
      <c r="S381" s="4">
        <v>71141333.753009707</v>
      </c>
      <c r="T381" s="4">
        <v>0</v>
      </c>
      <c r="U381" s="4">
        <v>18143570.405200001</v>
      </c>
      <c r="V381" s="4">
        <v>1696286.1196000001</v>
      </c>
      <c r="W381" s="4">
        <v>2729435.7083902908</v>
      </c>
      <c r="X381" s="4">
        <v>0</v>
      </c>
      <c r="Y381" s="4">
        <f t="shared" si="95"/>
        <v>2729435.7083902908</v>
      </c>
      <c r="Z381" s="4">
        <v>53388424.142700002</v>
      </c>
      <c r="AA381" s="6">
        <f t="shared" si="96"/>
        <v>147099050.12889999</v>
      </c>
    </row>
    <row r="382" spans="1:27" ht="24.9" customHeight="1" x14ac:dyDescent="0.25">
      <c r="A382" s="173"/>
      <c r="B382" s="165"/>
      <c r="C382" s="1">
        <v>19</v>
      </c>
      <c r="D382" s="4" t="s">
        <v>423</v>
      </c>
      <c r="E382" s="4">
        <v>94543783.575339809</v>
      </c>
      <c r="F382" s="4">
        <v>0</v>
      </c>
      <c r="G382" s="4">
        <v>24112027.469499998</v>
      </c>
      <c r="H382" s="126">
        <v>2254291.5532999998</v>
      </c>
      <c r="I382" s="4">
        <v>3627303.0779601941</v>
      </c>
      <c r="J382" s="4">
        <v>0</v>
      </c>
      <c r="K382" s="4">
        <f t="shared" si="98"/>
        <v>3627303.0779601941</v>
      </c>
      <c r="L382" s="127">
        <v>75570698.191499993</v>
      </c>
      <c r="M382" s="5">
        <f t="shared" si="88"/>
        <v>200108103.86759996</v>
      </c>
      <c r="N382" s="8"/>
      <c r="O382" s="165"/>
      <c r="P382" s="9">
        <v>11</v>
      </c>
      <c r="Q382" s="165"/>
      <c r="R382" s="4" t="s">
        <v>774</v>
      </c>
      <c r="S382" s="4">
        <v>68142086.751165047</v>
      </c>
      <c r="T382" s="4">
        <v>0</v>
      </c>
      <c r="U382" s="4">
        <v>17378655.745000001</v>
      </c>
      <c r="V382" s="4">
        <v>1624772.4047000001</v>
      </c>
      <c r="W382" s="4">
        <v>2614365.4469349515</v>
      </c>
      <c r="X382" s="4">
        <v>0</v>
      </c>
      <c r="Y382" s="4">
        <f t="shared" si="95"/>
        <v>2614365.4469349515</v>
      </c>
      <c r="Z382" s="4">
        <v>47749222.620800003</v>
      </c>
      <c r="AA382" s="6">
        <f t="shared" si="96"/>
        <v>137509102.9686</v>
      </c>
    </row>
    <row r="383" spans="1:27" ht="24.9" customHeight="1" x14ac:dyDescent="0.25">
      <c r="A383" s="173"/>
      <c r="B383" s="165"/>
      <c r="C383" s="1">
        <v>20</v>
      </c>
      <c r="D383" s="4" t="s">
        <v>424</v>
      </c>
      <c r="E383" s="4">
        <v>79268067.039320394</v>
      </c>
      <c r="F383" s="4">
        <v>0</v>
      </c>
      <c r="G383" s="4">
        <v>20216176.4384</v>
      </c>
      <c r="H383" s="126">
        <v>1890059.0522</v>
      </c>
      <c r="I383" s="4">
        <v>3041229.0759796114</v>
      </c>
      <c r="J383" s="4">
        <v>0</v>
      </c>
      <c r="K383" s="4">
        <f t="shared" si="98"/>
        <v>3041229.0759796114</v>
      </c>
      <c r="L383" s="127">
        <v>58481628.898900002</v>
      </c>
      <c r="M383" s="5">
        <f t="shared" si="88"/>
        <v>162897160.50480002</v>
      </c>
      <c r="N383" s="8"/>
      <c r="O383" s="165"/>
      <c r="P383" s="9">
        <v>12</v>
      </c>
      <c r="Q383" s="165"/>
      <c r="R383" s="4" t="s">
        <v>775</v>
      </c>
      <c r="S383" s="4">
        <v>73058737.736504853</v>
      </c>
      <c r="T383" s="4">
        <v>0</v>
      </c>
      <c r="U383" s="4">
        <v>18632576.617800001</v>
      </c>
      <c r="V383" s="4">
        <v>1742004.4887999999</v>
      </c>
      <c r="W383" s="4">
        <v>2802999.5652951454</v>
      </c>
      <c r="X383" s="4">
        <v>0</v>
      </c>
      <c r="Y383" s="4">
        <f t="shared" si="95"/>
        <v>2802999.5652951454</v>
      </c>
      <c r="Z383" s="4">
        <v>51006679.684600003</v>
      </c>
      <c r="AA383" s="6">
        <f t="shared" si="96"/>
        <v>147242998.09299999</v>
      </c>
    </row>
    <row r="384" spans="1:27" ht="24.9" customHeight="1" x14ac:dyDescent="0.25">
      <c r="A384" s="173"/>
      <c r="B384" s="165"/>
      <c r="C384" s="1">
        <v>21</v>
      </c>
      <c r="D384" s="4" t="s">
        <v>425</v>
      </c>
      <c r="E384" s="4">
        <v>101037868.71475728</v>
      </c>
      <c r="F384" s="4">
        <v>0</v>
      </c>
      <c r="G384" s="4">
        <v>25768250.156599998</v>
      </c>
      <c r="H384" s="126">
        <v>2409135.8034999999</v>
      </c>
      <c r="I384" s="4">
        <v>3876457.6402427177</v>
      </c>
      <c r="J384" s="4">
        <v>0</v>
      </c>
      <c r="K384" s="4">
        <f t="shared" si="98"/>
        <v>3876457.6402427177</v>
      </c>
      <c r="L384" s="127">
        <v>76365772.675600007</v>
      </c>
      <c r="M384" s="5">
        <f t="shared" si="88"/>
        <v>209457484.99070001</v>
      </c>
      <c r="N384" s="8"/>
      <c r="O384" s="165"/>
      <c r="P384" s="9">
        <v>13</v>
      </c>
      <c r="Q384" s="165"/>
      <c r="R384" s="4" t="s">
        <v>776</v>
      </c>
      <c r="S384" s="4">
        <v>79460018.175436884</v>
      </c>
      <c r="T384" s="4">
        <v>0</v>
      </c>
      <c r="U384" s="4">
        <v>20265130.805199999</v>
      </c>
      <c r="V384" s="4">
        <v>1894635.9139</v>
      </c>
      <c r="W384" s="4">
        <v>3048593.5468631061</v>
      </c>
      <c r="X384" s="4">
        <v>0</v>
      </c>
      <c r="Y384" s="4">
        <f t="shared" si="95"/>
        <v>3048593.5468631061</v>
      </c>
      <c r="Z384" s="4">
        <v>58810685.509900004</v>
      </c>
      <c r="AA384" s="6">
        <f t="shared" si="96"/>
        <v>163479063.9513</v>
      </c>
    </row>
    <row r="385" spans="1:27" ht="24.9" customHeight="1" x14ac:dyDescent="0.25">
      <c r="A385" s="173"/>
      <c r="B385" s="165"/>
      <c r="C385" s="1">
        <v>22</v>
      </c>
      <c r="D385" s="4" t="s">
        <v>426</v>
      </c>
      <c r="E385" s="4">
        <v>113041005.28640775</v>
      </c>
      <c r="F385" s="4">
        <v>0</v>
      </c>
      <c r="G385" s="4">
        <v>28829476.900399998</v>
      </c>
      <c r="H385" s="126">
        <v>2695337.2686999999</v>
      </c>
      <c r="I385" s="4">
        <v>4336974.5836922321</v>
      </c>
      <c r="J385" s="4">
        <v>0</v>
      </c>
      <c r="K385" s="4">
        <f t="shared" si="98"/>
        <v>4336974.5836922321</v>
      </c>
      <c r="L385" s="127">
        <v>79235943.106099993</v>
      </c>
      <c r="M385" s="5">
        <f t="shared" si="88"/>
        <v>228138737.14529997</v>
      </c>
      <c r="N385" s="8"/>
      <c r="O385" s="165"/>
      <c r="P385" s="9">
        <v>14</v>
      </c>
      <c r="Q385" s="165"/>
      <c r="R385" s="4" t="s">
        <v>777</v>
      </c>
      <c r="S385" s="4">
        <v>87436710.738155335</v>
      </c>
      <c r="T385" s="4">
        <v>0</v>
      </c>
      <c r="U385" s="4">
        <v>22299471.1173</v>
      </c>
      <c r="V385" s="4">
        <v>2084831.2919999999</v>
      </c>
      <c r="W385" s="4">
        <v>3354630.3944446598</v>
      </c>
      <c r="X385" s="4">
        <v>0</v>
      </c>
      <c r="Y385" s="4">
        <f t="shared" si="95"/>
        <v>3354630.3944446598</v>
      </c>
      <c r="Z385" s="4">
        <v>65674741.581699997</v>
      </c>
      <c r="AA385" s="6">
        <f t="shared" si="96"/>
        <v>180850385.12360001</v>
      </c>
    </row>
    <row r="386" spans="1:27" ht="24.9" customHeight="1" x14ac:dyDescent="0.25">
      <c r="A386" s="173"/>
      <c r="B386" s="166"/>
      <c r="C386" s="1">
        <v>23</v>
      </c>
      <c r="D386" s="4" t="s">
        <v>427</v>
      </c>
      <c r="E386" s="4">
        <v>115424632.85902913</v>
      </c>
      <c r="F386" s="4">
        <v>0</v>
      </c>
      <c r="G386" s="4">
        <v>29437386.7104</v>
      </c>
      <c r="H386" s="126">
        <v>2752172.2217999999</v>
      </c>
      <c r="I386" s="4">
        <v>4428425.753770873</v>
      </c>
      <c r="J386" s="4">
        <v>0</v>
      </c>
      <c r="K386" s="4">
        <f t="shared" si="98"/>
        <v>4428425.753770873</v>
      </c>
      <c r="L386" s="127">
        <v>90645553.940899998</v>
      </c>
      <c r="M386" s="5">
        <f t="shared" si="88"/>
        <v>242688171.48590001</v>
      </c>
      <c r="N386" s="8"/>
      <c r="O386" s="165"/>
      <c r="P386" s="9">
        <v>15</v>
      </c>
      <c r="Q386" s="165"/>
      <c r="R386" s="4" t="s">
        <v>778</v>
      </c>
      <c r="S386" s="4">
        <v>81096674.703106791</v>
      </c>
      <c r="T386" s="4">
        <v>0</v>
      </c>
      <c r="U386" s="4">
        <v>20682536.431000002</v>
      </c>
      <c r="V386" s="4">
        <v>1933660.1717000001</v>
      </c>
      <c r="W386" s="4">
        <v>3111386.1391932033</v>
      </c>
      <c r="X386" s="4">
        <v>0</v>
      </c>
      <c r="Y386" s="4">
        <f t="shared" si="95"/>
        <v>3111386.1391932033</v>
      </c>
      <c r="Z386" s="4">
        <v>49687271.035300002</v>
      </c>
      <c r="AA386" s="6">
        <f t="shared" si="96"/>
        <v>156511528.48030001</v>
      </c>
    </row>
    <row r="387" spans="1:27" ht="24.9" customHeight="1" x14ac:dyDescent="0.25">
      <c r="A387" s="1"/>
      <c r="B387" s="172" t="s">
        <v>837</v>
      </c>
      <c r="C387" s="170"/>
      <c r="D387" s="11"/>
      <c r="E387" s="11">
        <f>SUM(E364:E386)</f>
        <v>2252007443.2875724</v>
      </c>
      <c r="F387" s="11">
        <f t="shared" ref="F387:I387" si="101">SUM(F364:F386)</f>
        <v>0</v>
      </c>
      <c r="G387" s="11">
        <f t="shared" si="101"/>
        <v>574341995.64299989</v>
      </c>
      <c r="H387" s="11">
        <f>SUM(H364:H386)</f>
        <v>53696617.222799987</v>
      </c>
      <c r="I387" s="11">
        <f t="shared" si="101"/>
        <v>86401381.684927166</v>
      </c>
      <c r="J387" s="4">
        <v>0</v>
      </c>
      <c r="K387" s="11">
        <f t="shared" si="98"/>
        <v>86401381.684927166</v>
      </c>
      <c r="L387" s="11">
        <f>SUM(L364:L386)</f>
        <v>1672090891.7881002</v>
      </c>
      <c r="M387" s="6">
        <f t="shared" si="88"/>
        <v>4638538329.6264</v>
      </c>
      <c r="N387" s="17"/>
      <c r="O387" s="165"/>
      <c r="P387" s="9">
        <v>16</v>
      </c>
      <c r="Q387" s="165"/>
      <c r="R387" s="4" t="s">
        <v>779</v>
      </c>
      <c r="S387" s="4">
        <v>84516634.457669914</v>
      </c>
      <c r="T387" s="4">
        <v>0</v>
      </c>
      <c r="U387" s="4">
        <v>21554747.806900002</v>
      </c>
      <c r="V387" s="4">
        <v>2015205.3151</v>
      </c>
      <c r="W387" s="4">
        <v>3242597.6274300972</v>
      </c>
      <c r="X387" s="4">
        <v>0</v>
      </c>
      <c r="Y387" s="4">
        <f t="shared" si="95"/>
        <v>3242597.6274300972</v>
      </c>
      <c r="Z387" s="4">
        <v>55727923.667999998</v>
      </c>
      <c r="AA387" s="6">
        <f t="shared" si="96"/>
        <v>167057108.87510002</v>
      </c>
    </row>
    <row r="388" spans="1:27" ht="24.9" customHeight="1" x14ac:dyDescent="0.25">
      <c r="A388" s="173">
        <v>19</v>
      </c>
      <c r="B388" s="164" t="s">
        <v>52</v>
      </c>
      <c r="C388" s="1">
        <v>1</v>
      </c>
      <c r="D388" s="4" t="s">
        <v>428</v>
      </c>
      <c r="E388" s="4">
        <v>74070309.322524279</v>
      </c>
      <c r="F388" s="4">
        <f>-11651464.66</f>
        <v>-11651464.66</v>
      </c>
      <c r="G388" s="4">
        <v>18890563.350900002</v>
      </c>
      <c r="H388" s="126">
        <v>1766124.2901999999</v>
      </c>
      <c r="I388" s="4">
        <v>2841809.908875728</v>
      </c>
      <c r="J388" s="4">
        <f>I388/2</f>
        <v>1420904.954437864</v>
      </c>
      <c r="K388" s="4">
        <f t="shared" si="98"/>
        <v>1420904.954437864</v>
      </c>
      <c r="L388" s="127">
        <v>67606592.925099999</v>
      </c>
      <c r="M388" s="5">
        <f t="shared" si="88"/>
        <v>152103030.18316215</v>
      </c>
      <c r="N388" s="8"/>
      <c r="O388" s="166"/>
      <c r="P388" s="9">
        <v>17</v>
      </c>
      <c r="Q388" s="166"/>
      <c r="R388" s="4" t="s">
        <v>780</v>
      </c>
      <c r="S388" s="4">
        <v>84315793.367087379</v>
      </c>
      <c r="T388" s="4">
        <v>0</v>
      </c>
      <c r="U388" s="4">
        <v>21503526.185400002</v>
      </c>
      <c r="V388" s="4">
        <v>2010416.4823</v>
      </c>
      <c r="W388" s="4">
        <v>3234892.0811126214</v>
      </c>
      <c r="X388" s="4">
        <v>0</v>
      </c>
      <c r="Y388" s="4">
        <f t="shared" si="95"/>
        <v>3234892.0811126214</v>
      </c>
      <c r="Z388" s="4">
        <v>53897102.832800001</v>
      </c>
      <c r="AA388" s="6">
        <f t="shared" si="96"/>
        <v>164961730.94870001</v>
      </c>
    </row>
    <row r="389" spans="1:27" ht="24.9" customHeight="1" x14ac:dyDescent="0.25">
      <c r="A389" s="173"/>
      <c r="B389" s="165"/>
      <c r="C389" s="1">
        <v>2</v>
      </c>
      <c r="D389" s="4" t="s">
        <v>429</v>
      </c>
      <c r="E389" s="4">
        <v>75867462.784951463</v>
      </c>
      <c r="F389" s="4">
        <f t="shared" ref="F389:F412" si="102">-11651464.66</f>
        <v>-11651464.66</v>
      </c>
      <c r="G389" s="4">
        <v>19348901.403499998</v>
      </c>
      <c r="H389" s="126">
        <v>1808975.4191999999</v>
      </c>
      <c r="I389" s="4">
        <v>2910760.188248544</v>
      </c>
      <c r="J389" s="4">
        <f t="shared" ref="J389:J413" si="103">I389/2</f>
        <v>1455380.094124272</v>
      </c>
      <c r="K389" s="4">
        <f t="shared" si="98"/>
        <v>1455380.094124272</v>
      </c>
      <c r="L389" s="127">
        <v>69596577.756899998</v>
      </c>
      <c r="M389" s="5">
        <f t="shared" si="88"/>
        <v>156425832.79867575</v>
      </c>
      <c r="N389" s="8"/>
      <c r="O389" s="1"/>
      <c r="P389" s="170"/>
      <c r="Q389" s="171"/>
      <c r="R389" s="11"/>
      <c r="S389" s="11">
        <f t="shared" ref="S389:V389" si="104">SUM(S372:S388)</f>
        <v>1428365509.4609711</v>
      </c>
      <c r="T389" s="11">
        <f t="shared" si="104"/>
        <v>0</v>
      </c>
      <c r="U389" s="11">
        <f t="shared" si="104"/>
        <v>364284007.8775</v>
      </c>
      <c r="V389" s="11">
        <f t="shared" si="104"/>
        <v>34057789.748400003</v>
      </c>
      <c r="W389" s="11">
        <f>SUM(W372:W388)</f>
        <v>54801219.21292913</v>
      </c>
      <c r="X389" s="11">
        <f t="shared" ref="X389" si="105">SUM(X372:X388)</f>
        <v>0</v>
      </c>
      <c r="Y389" s="11">
        <f t="shared" si="95"/>
        <v>54801219.21292913</v>
      </c>
      <c r="Z389" s="11">
        <f>SUM(Z372:Z388)</f>
        <v>970066940.72759998</v>
      </c>
      <c r="AA389" s="6">
        <f t="shared" si="96"/>
        <v>2851575467.0274005</v>
      </c>
    </row>
    <row r="390" spans="1:27" ht="24.9" customHeight="1" x14ac:dyDescent="0.25">
      <c r="A390" s="173"/>
      <c r="B390" s="165"/>
      <c r="C390" s="1">
        <v>3</v>
      </c>
      <c r="D390" s="4" t="s">
        <v>430</v>
      </c>
      <c r="E390" s="4">
        <v>69176178.992718443</v>
      </c>
      <c r="F390" s="4">
        <f t="shared" si="102"/>
        <v>-11651464.66</v>
      </c>
      <c r="G390" s="4">
        <v>17642386.046299998</v>
      </c>
      <c r="H390" s="126">
        <v>1649429.1861</v>
      </c>
      <c r="I390" s="4">
        <v>2654039.8267815532</v>
      </c>
      <c r="J390" s="4">
        <f t="shared" si="103"/>
        <v>1327019.9133907766</v>
      </c>
      <c r="K390" s="4">
        <f t="shared" si="98"/>
        <v>1327019.9133907766</v>
      </c>
      <c r="L390" s="127">
        <v>66203812.658500001</v>
      </c>
      <c r="M390" s="5">
        <f t="shared" si="88"/>
        <v>144347362.1370092</v>
      </c>
      <c r="N390" s="8"/>
      <c r="O390" s="164">
        <v>36</v>
      </c>
      <c r="P390" s="9">
        <v>1</v>
      </c>
      <c r="Q390" s="164" t="s">
        <v>69</v>
      </c>
      <c r="R390" s="4" t="s">
        <v>781</v>
      </c>
      <c r="S390" s="4">
        <v>79363962.415145621</v>
      </c>
      <c r="T390" s="4">
        <v>0</v>
      </c>
      <c r="U390" s="4">
        <v>20247862.886300001</v>
      </c>
      <c r="V390" s="4">
        <v>1892345.571</v>
      </c>
      <c r="W390" s="4">
        <v>3044908.2346543684</v>
      </c>
      <c r="X390" s="4">
        <v>0</v>
      </c>
      <c r="Y390" s="4">
        <f t="shared" si="95"/>
        <v>3044908.2346543684</v>
      </c>
      <c r="Z390" s="4">
        <v>57717369.5154</v>
      </c>
      <c r="AA390" s="6">
        <f t="shared" si="96"/>
        <v>162266448.62249997</v>
      </c>
    </row>
    <row r="391" spans="1:27" ht="24.9" customHeight="1" x14ac:dyDescent="0.25">
      <c r="A391" s="173"/>
      <c r="B391" s="165"/>
      <c r="C391" s="1">
        <v>4</v>
      </c>
      <c r="D391" s="4" t="s">
        <v>431</v>
      </c>
      <c r="E391" s="4">
        <v>75046590.651941746</v>
      </c>
      <c r="F391" s="4">
        <f t="shared" si="102"/>
        <v>-11651464.66</v>
      </c>
      <c r="G391" s="4">
        <v>19139549.813500002</v>
      </c>
      <c r="H391" s="126">
        <v>1789402.6346</v>
      </c>
      <c r="I391" s="4">
        <v>2879266.2929582521</v>
      </c>
      <c r="J391" s="4">
        <f t="shared" si="103"/>
        <v>1439633.1464791261</v>
      </c>
      <c r="K391" s="4">
        <f t="shared" si="98"/>
        <v>1439633.1464791261</v>
      </c>
      <c r="L391" s="127">
        <v>69435798.512899995</v>
      </c>
      <c r="M391" s="5">
        <f t="shared" si="88"/>
        <v>155199510.09942088</v>
      </c>
      <c r="N391" s="8"/>
      <c r="O391" s="165"/>
      <c r="P391" s="9">
        <v>2</v>
      </c>
      <c r="Q391" s="165"/>
      <c r="R391" s="4" t="s">
        <v>782</v>
      </c>
      <c r="S391" s="4">
        <v>76844151.334271848</v>
      </c>
      <c r="T391" s="4">
        <v>0</v>
      </c>
      <c r="U391" s="4">
        <v>19558269.674899999</v>
      </c>
      <c r="V391" s="4">
        <v>1832263.4733</v>
      </c>
      <c r="W391" s="4">
        <v>2948232.1959281554</v>
      </c>
      <c r="X391" s="4">
        <v>0</v>
      </c>
      <c r="Y391" s="4">
        <f t="shared" si="95"/>
        <v>2948232.1959281554</v>
      </c>
      <c r="Z391" s="4">
        <v>63262016.937799998</v>
      </c>
      <c r="AA391" s="6">
        <f t="shared" si="96"/>
        <v>164444933.6162</v>
      </c>
    </row>
    <row r="392" spans="1:27" ht="24.9" customHeight="1" x14ac:dyDescent="0.25">
      <c r="A392" s="173"/>
      <c r="B392" s="165"/>
      <c r="C392" s="1">
        <v>5</v>
      </c>
      <c r="D392" s="4" t="s">
        <v>432</v>
      </c>
      <c r="E392" s="4">
        <v>90958938.340097085</v>
      </c>
      <c r="F392" s="4">
        <f t="shared" si="102"/>
        <v>-11651464.66</v>
      </c>
      <c r="G392" s="4">
        <v>23197764.431600001</v>
      </c>
      <c r="H392" s="126">
        <v>2168814.8986999998</v>
      </c>
      <c r="I392" s="4">
        <v>3489765.5302029126</v>
      </c>
      <c r="J392" s="4">
        <f t="shared" si="103"/>
        <v>1744882.7651014563</v>
      </c>
      <c r="K392" s="4">
        <f t="shared" si="98"/>
        <v>1744882.7651014563</v>
      </c>
      <c r="L392" s="127">
        <v>80399601.057500005</v>
      </c>
      <c r="M392" s="5">
        <f t="shared" ref="M392:M413" si="106">E392+F392+G392+H392+K392+L392</f>
        <v>186818536.83299857</v>
      </c>
      <c r="N392" s="8"/>
      <c r="O392" s="165"/>
      <c r="P392" s="9">
        <v>3</v>
      </c>
      <c r="Q392" s="165"/>
      <c r="R392" s="4" t="s">
        <v>783</v>
      </c>
      <c r="S392" s="4">
        <v>90688685.44922331</v>
      </c>
      <c r="T392" s="4">
        <v>0</v>
      </c>
      <c r="U392" s="4">
        <v>23101855.498600002</v>
      </c>
      <c r="V392" s="4">
        <v>2162371.0184999998</v>
      </c>
      <c r="W392" s="4">
        <v>3479396.9040766987</v>
      </c>
      <c r="X392" s="4">
        <v>0</v>
      </c>
      <c r="Y392" s="4">
        <f t="shared" si="95"/>
        <v>3479396.9040766987</v>
      </c>
      <c r="Z392" s="4">
        <v>66334466.0462</v>
      </c>
      <c r="AA392" s="6">
        <f t="shared" si="96"/>
        <v>185766774.91660002</v>
      </c>
    </row>
    <row r="393" spans="1:27" ht="24.9" customHeight="1" x14ac:dyDescent="0.25">
      <c r="A393" s="173"/>
      <c r="B393" s="165"/>
      <c r="C393" s="1">
        <v>6</v>
      </c>
      <c r="D393" s="4" t="s">
        <v>433</v>
      </c>
      <c r="E393" s="4">
        <v>72467433.619417489</v>
      </c>
      <c r="F393" s="4">
        <f t="shared" si="102"/>
        <v>-11651464.66</v>
      </c>
      <c r="G393" s="4">
        <v>18481773.036899999</v>
      </c>
      <c r="H393" s="126">
        <v>1727905.4986</v>
      </c>
      <c r="I393" s="4">
        <v>2780313.3646825245</v>
      </c>
      <c r="J393" s="4">
        <f t="shared" si="103"/>
        <v>1390156.6823412622</v>
      </c>
      <c r="K393" s="4">
        <f t="shared" si="98"/>
        <v>1390156.6823412622</v>
      </c>
      <c r="L393" s="127">
        <v>67203278.067200005</v>
      </c>
      <c r="M393" s="5">
        <f t="shared" si="106"/>
        <v>149619082.24445876</v>
      </c>
      <c r="N393" s="8"/>
      <c r="O393" s="165"/>
      <c r="P393" s="9">
        <v>4</v>
      </c>
      <c r="Q393" s="165"/>
      <c r="R393" s="4" t="s">
        <v>784</v>
      </c>
      <c r="S393" s="4">
        <v>100093851.67359224</v>
      </c>
      <c r="T393" s="4">
        <v>0</v>
      </c>
      <c r="U393" s="4">
        <v>25564713.206</v>
      </c>
      <c r="V393" s="4">
        <v>2386626.7651999998</v>
      </c>
      <c r="W393" s="4">
        <v>3840239.1203077664</v>
      </c>
      <c r="X393" s="4">
        <v>0</v>
      </c>
      <c r="Y393" s="4">
        <f t="shared" si="95"/>
        <v>3840239.1203077664</v>
      </c>
      <c r="Z393" s="4">
        <v>72085243.890400007</v>
      </c>
      <c r="AA393" s="6">
        <f t="shared" si="96"/>
        <v>203970674.65550002</v>
      </c>
    </row>
    <row r="394" spans="1:27" ht="24.9" customHeight="1" x14ac:dyDescent="0.25">
      <c r="A394" s="173"/>
      <c r="B394" s="165"/>
      <c r="C394" s="1">
        <v>7</v>
      </c>
      <c r="D394" s="4" t="s">
        <v>434</v>
      </c>
      <c r="E394" s="4">
        <v>116970320.10873786</v>
      </c>
      <c r="F394" s="4">
        <f t="shared" si="102"/>
        <v>-11651464.66</v>
      </c>
      <c r="G394" s="4">
        <v>29831591.934699997</v>
      </c>
      <c r="H394" s="126">
        <v>2789027.4182000002</v>
      </c>
      <c r="I394" s="4">
        <v>4487728.1837621359</v>
      </c>
      <c r="J394" s="4">
        <f t="shared" si="103"/>
        <v>2243864.091881068</v>
      </c>
      <c r="K394" s="4">
        <f t="shared" si="98"/>
        <v>2243864.091881068</v>
      </c>
      <c r="L394" s="127">
        <v>98003064.531100005</v>
      </c>
      <c r="M394" s="5">
        <f t="shared" si="106"/>
        <v>238186403.42461893</v>
      </c>
      <c r="N394" s="8"/>
      <c r="O394" s="165"/>
      <c r="P394" s="9">
        <v>5</v>
      </c>
      <c r="Q394" s="165"/>
      <c r="R394" s="4" t="s">
        <v>785</v>
      </c>
      <c r="S394" s="4">
        <v>87121030.706504852</v>
      </c>
      <c r="T394" s="4">
        <v>0</v>
      </c>
      <c r="U394" s="4">
        <v>22121836.330699999</v>
      </c>
      <c r="V394" s="4">
        <v>2077304.2522</v>
      </c>
      <c r="W394" s="4">
        <v>3342518.8931951448</v>
      </c>
      <c r="X394" s="4">
        <v>0</v>
      </c>
      <c r="Y394" s="4">
        <f t="shared" si="95"/>
        <v>3342518.8931951448</v>
      </c>
      <c r="Z394" s="4">
        <v>65453037.949500002</v>
      </c>
      <c r="AA394" s="6">
        <f t="shared" si="96"/>
        <v>180115728.13209999</v>
      </c>
    </row>
    <row r="395" spans="1:27" ht="24.9" customHeight="1" x14ac:dyDescent="0.25">
      <c r="A395" s="173"/>
      <c r="B395" s="165"/>
      <c r="C395" s="1">
        <v>8</v>
      </c>
      <c r="D395" s="4" t="s">
        <v>435</v>
      </c>
      <c r="E395" s="4">
        <v>79693725.660970882</v>
      </c>
      <c r="F395" s="4">
        <f t="shared" si="102"/>
        <v>-11651464.66</v>
      </c>
      <c r="G395" s="4">
        <v>20324734.5264</v>
      </c>
      <c r="H395" s="126">
        <v>1900208.4094</v>
      </c>
      <c r="I395" s="4">
        <v>3057560.0579291256</v>
      </c>
      <c r="J395" s="4">
        <f t="shared" si="103"/>
        <v>1528780.0289645628</v>
      </c>
      <c r="K395" s="4">
        <f t="shared" si="98"/>
        <v>1528780.0289645628</v>
      </c>
      <c r="L395" s="127">
        <v>71810087.982800007</v>
      </c>
      <c r="M395" s="5">
        <f t="shared" si="106"/>
        <v>163606071.94853544</v>
      </c>
      <c r="N395" s="8"/>
      <c r="O395" s="165"/>
      <c r="P395" s="9">
        <v>6</v>
      </c>
      <c r="Q395" s="165"/>
      <c r="R395" s="4" t="s">
        <v>786</v>
      </c>
      <c r="S395" s="4">
        <v>120972570.81038834</v>
      </c>
      <c r="T395" s="4">
        <v>0</v>
      </c>
      <c r="U395" s="4">
        <v>30935798.047000002</v>
      </c>
      <c r="V395" s="4">
        <v>2884456.6427000002</v>
      </c>
      <c r="W395" s="4">
        <v>4641280.0700116502</v>
      </c>
      <c r="X395" s="4">
        <v>0</v>
      </c>
      <c r="Y395" s="4">
        <f t="shared" si="95"/>
        <v>4641280.0700116502</v>
      </c>
      <c r="Z395" s="4">
        <v>87646910.364800006</v>
      </c>
      <c r="AA395" s="6">
        <f t="shared" si="96"/>
        <v>247081015.93489999</v>
      </c>
    </row>
    <row r="396" spans="1:27" ht="24.9" customHeight="1" x14ac:dyDescent="0.25">
      <c r="A396" s="173"/>
      <c r="B396" s="165"/>
      <c r="C396" s="1">
        <v>9</v>
      </c>
      <c r="D396" s="4" t="s">
        <v>436</v>
      </c>
      <c r="E396" s="4">
        <v>85667661.592427179</v>
      </c>
      <c r="F396" s="4">
        <f t="shared" si="102"/>
        <v>-11651464.66</v>
      </c>
      <c r="G396" s="4">
        <v>21848300.665100001</v>
      </c>
      <c r="H396" s="126">
        <v>2042650.2792</v>
      </c>
      <c r="I396" s="4">
        <v>3286758.3761728154</v>
      </c>
      <c r="J396" s="4">
        <f t="shared" si="103"/>
        <v>1643379.1880864077</v>
      </c>
      <c r="K396" s="4">
        <f t="shared" si="98"/>
        <v>1643379.1880864077</v>
      </c>
      <c r="L396" s="127">
        <v>73974643.786599994</v>
      </c>
      <c r="M396" s="5">
        <f t="shared" si="106"/>
        <v>173525170.85141358</v>
      </c>
      <c r="N396" s="8"/>
      <c r="O396" s="165"/>
      <c r="P396" s="9">
        <v>7</v>
      </c>
      <c r="Q396" s="165"/>
      <c r="R396" s="4" t="s">
        <v>787</v>
      </c>
      <c r="S396" s="4">
        <v>91873419.240776703</v>
      </c>
      <c r="T396" s="4">
        <v>0</v>
      </c>
      <c r="U396" s="4">
        <v>23455432.487000003</v>
      </c>
      <c r="V396" s="4">
        <v>2190619.6804999998</v>
      </c>
      <c r="W396" s="4">
        <v>3524850.8552233009</v>
      </c>
      <c r="X396" s="4">
        <v>0</v>
      </c>
      <c r="Y396" s="4">
        <f t="shared" si="95"/>
        <v>3524850.8552233009</v>
      </c>
      <c r="Z396" s="4">
        <v>74998901.751599997</v>
      </c>
      <c r="AA396" s="6">
        <f t="shared" si="96"/>
        <v>196043224.0151</v>
      </c>
    </row>
    <row r="397" spans="1:27" ht="24.9" customHeight="1" x14ac:dyDescent="0.25">
      <c r="A397" s="173"/>
      <c r="B397" s="165"/>
      <c r="C397" s="1">
        <v>10</v>
      </c>
      <c r="D397" s="4" t="s">
        <v>437</v>
      </c>
      <c r="E397" s="4">
        <v>86267653.623106807</v>
      </c>
      <c r="F397" s="4">
        <f t="shared" si="102"/>
        <v>-11651464.66</v>
      </c>
      <c r="G397" s="4">
        <v>22001319.973000001</v>
      </c>
      <c r="H397" s="126">
        <v>2056956.4231</v>
      </c>
      <c r="I397" s="4">
        <v>3309777.900593204</v>
      </c>
      <c r="J397" s="4">
        <f t="shared" si="103"/>
        <v>1654888.950296602</v>
      </c>
      <c r="K397" s="4">
        <f t="shared" si="98"/>
        <v>1654888.950296602</v>
      </c>
      <c r="L397" s="127">
        <v>76768524.838499993</v>
      </c>
      <c r="M397" s="5">
        <f t="shared" si="106"/>
        <v>177097879.1480034</v>
      </c>
      <c r="N397" s="8"/>
      <c r="O397" s="165"/>
      <c r="P397" s="9">
        <v>8</v>
      </c>
      <c r="Q397" s="165"/>
      <c r="R397" s="4" t="s">
        <v>397</v>
      </c>
      <c r="S397" s="4">
        <v>83354206.557766989</v>
      </c>
      <c r="T397" s="4">
        <v>0</v>
      </c>
      <c r="U397" s="4">
        <v>21238908.970699999</v>
      </c>
      <c r="V397" s="4">
        <v>1987488.5123999999</v>
      </c>
      <c r="W397" s="4">
        <v>3197999.4725330095</v>
      </c>
      <c r="X397" s="4">
        <v>0</v>
      </c>
      <c r="Y397" s="4">
        <f t="shared" si="95"/>
        <v>3197999.4725330095</v>
      </c>
      <c r="Z397" s="4">
        <v>62232483.076899998</v>
      </c>
      <c r="AA397" s="6">
        <f t="shared" si="96"/>
        <v>172011086.59029999</v>
      </c>
    </row>
    <row r="398" spans="1:27" ht="24.9" customHeight="1" x14ac:dyDescent="0.25">
      <c r="A398" s="173"/>
      <c r="B398" s="165"/>
      <c r="C398" s="1">
        <v>11</v>
      </c>
      <c r="D398" s="4" t="s">
        <v>438</v>
      </c>
      <c r="E398" s="4">
        <v>79958192.232718438</v>
      </c>
      <c r="F398" s="4">
        <f t="shared" si="102"/>
        <v>-11651464.66</v>
      </c>
      <c r="G398" s="4">
        <v>20392182.908600003</v>
      </c>
      <c r="H398" s="126">
        <v>1906514.3213</v>
      </c>
      <c r="I398" s="4">
        <v>3067706.6838815529</v>
      </c>
      <c r="J398" s="4">
        <f t="shared" si="103"/>
        <v>1533853.3419407764</v>
      </c>
      <c r="K398" s="4">
        <f t="shared" si="98"/>
        <v>1533853.3419407764</v>
      </c>
      <c r="L398" s="127">
        <v>64754314.466200002</v>
      </c>
      <c r="M398" s="5">
        <f t="shared" si="106"/>
        <v>156893592.61075923</v>
      </c>
      <c r="N398" s="8"/>
      <c r="O398" s="165"/>
      <c r="P398" s="9">
        <v>9</v>
      </c>
      <c r="Q398" s="165"/>
      <c r="R398" s="4" t="s">
        <v>788</v>
      </c>
      <c r="S398" s="4">
        <v>90108254.461844653</v>
      </c>
      <c r="T398" s="4">
        <v>0</v>
      </c>
      <c r="U398" s="4">
        <v>22898099.955399998</v>
      </c>
      <c r="V398" s="4">
        <v>2148531.2861000001</v>
      </c>
      <c r="W398" s="4">
        <v>3457127.8660553396</v>
      </c>
      <c r="X398" s="4">
        <v>0</v>
      </c>
      <c r="Y398" s="4">
        <f t="shared" si="95"/>
        <v>3457127.8660553396</v>
      </c>
      <c r="Z398" s="4">
        <v>66237426.9507</v>
      </c>
      <c r="AA398" s="6">
        <f t="shared" si="96"/>
        <v>184849440.5201</v>
      </c>
    </row>
    <row r="399" spans="1:27" ht="24.9" customHeight="1" x14ac:dyDescent="0.25">
      <c r="A399" s="173"/>
      <c r="B399" s="165"/>
      <c r="C399" s="1">
        <v>12</v>
      </c>
      <c r="D399" s="4" t="s">
        <v>439</v>
      </c>
      <c r="E399" s="4">
        <v>78333754.472330093</v>
      </c>
      <c r="F399" s="4">
        <f t="shared" si="102"/>
        <v>-11651464.66</v>
      </c>
      <c r="G399" s="4">
        <v>19977893.502900001</v>
      </c>
      <c r="H399" s="126">
        <v>1867781.4062999999</v>
      </c>
      <c r="I399" s="4">
        <v>3005382.8814699026</v>
      </c>
      <c r="J399" s="4">
        <f t="shared" si="103"/>
        <v>1502691.4407349513</v>
      </c>
      <c r="K399" s="4">
        <f t="shared" si="98"/>
        <v>1502691.4407349513</v>
      </c>
      <c r="L399" s="127">
        <v>70674444.790800005</v>
      </c>
      <c r="M399" s="5">
        <f t="shared" si="106"/>
        <v>160705100.95306504</v>
      </c>
      <c r="N399" s="8"/>
      <c r="O399" s="165"/>
      <c r="P399" s="9">
        <v>10</v>
      </c>
      <c r="Q399" s="165"/>
      <c r="R399" s="4" t="s">
        <v>789</v>
      </c>
      <c r="S399" s="4">
        <v>118935547.27058253</v>
      </c>
      <c r="T399" s="4">
        <v>0</v>
      </c>
      <c r="U399" s="4">
        <v>30423477.768999998</v>
      </c>
      <c r="V399" s="4">
        <v>2835886.0780000002</v>
      </c>
      <c r="W399" s="4">
        <v>4563126.8432174753</v>
      </c>
      <c r="X399" s="4">
        <v>0</v>
      </c>
      <c r="Y399" s="4">
        <f t="shared" si="95"/>
        <v>4563126.8432174753</v>
      </c>
      <c r="Z399" s="4">
        <v>76307624.917999998</v>
      </c>
      <c r="AA399" s="6">
        <f t="shared" si="96"/>
        <v>233065662.87879997</v>
      </c>
    </row>
    <row r="400" spans="1:27" ht="24.9" customHeight="1" x14ac:dyDescent="0.25">
      <c r="A400" s="173"/>
      <c r="B400" s="165"/>
      <c r="C400" s="1">
        <v>13</v>
      </c>
      <c r="D400" s="4" t="s">
        <v>440</v>
      </c>
      <c r="E400" s="4">
        <v>81847698.338058263</v>
      </c>
      <c r="F400" s="4">
        <f t="shared" si="102"/>
        <v>-11651464.66</v>
      </c>
      <c r="G400" s="4">
        <v>20874074.169799998</v>
      </c>
      <c r="H400" s="126">
        <v>1951567.4964999999</v>
      </c>
      <c r="I400" s="4">
        <v>3140200.2001417475</v>
      </c>
      <c r="J400" s="4">
        <f t="shared" si="103"/>
        <v>1570100.1000708737</v>
      </c>
      <c r="K400" s="4">
        <f t="shared" si="98"/>
        <v>1570100.1000708737</v>
      </c>
      <c r="L400" s="127">
        <v>72193647.122099996</v>
      </c>
      <c r="M400" s="5">
        <f t="shared" si="106"/>
        <v>166785622.56652915</v>
      </c>
      <c r="N400" s="8"/>
      <c r="O400" s="165"/>
      <c r="P400" s="9">
        <v>11</v>
      </c>
      <c r="Q400" s="165"/>
      <c r="R400" s="4" t="s">
        <v>790</v>
      </c>
      <c r="S400" s="4">
        <v>74260973.102718443</v>
      </c>
      <c r="T400" s="4">
        <v>0</v>
      </c>
      <c r="U400" s="4">
        <v>18906160.662999999</v>
      </c>
      <c r="V400" s="4">
        <v>1770670.4563</v>
      </c>
      <c r="W400" s="4">
        <v>2849124.9886815534</v>
      </c>
      <c r="X400" s="4">
        <v>0</v>
      </c>
      <c r="Y400" s="4">
        <f t="shared" si="95"/>
        <v>2849124.9886815534</v>
      </c>
      <c r="Z400" s="4">
        <v>56893469.077100001</v>
      </c>
      <c r="AA400" s="6">
        <f t="shared" si="96"/>
        <v>154680398.28780001</v>
      </c>
    </row>
    <row r="401" spans="1:27" ht="24.9" customHeight="1" x14ac:dyDescent="0.25">
      <c r="A401" s="173"/>
      <c r="B401" s="165"/>
      <c r="C401" s="1">
        <v>14</v>
      </c>
      <c r="D401" s="4" t="s">
        <v>441</v>
      </c>
      <c r="E401" s="4">
        <v>73008514.198349521</v>
      </c>
      <c r="F401" s="4">
        <f t="shared" si="102"/>
        <v>-11651464.66</v>
      </c>
      <c r="G401" s="4">
        <v>18619767.829100002</v>
      </c>
      <c r="H401" s="126">
        <v>1740806.9643000001</v>
      </c>
      <c r="I401" s="4">
        <v>2801072.6697504851</v>
      </c>
      <c r="J401" s="4">
        <f t="shared" si="103"/>
        <v>1400536.3348752426</v>
      </c>
      <c r="K401" s="4">
        <f t="shared" si="98"/>
        <v>1400536.3348752426</v>
      </c>
      <c r="L401" s="127">
        <v>66160697.9771</v>
      </c>
      <c r="M401" s="5">
        <f t="shared" si="106"/>
        <v>149278858.64372477</v>
      </c>
      <c r="N401" s="8"/>
      <c r="O401" s="165"/>
      <c r="P401" s="9">
        <v>12</v>
      </c>
      <c r="Q401" s="165"/>
      <c r="R401" s="4" t="s">
        <v>791</v>
      </c>
      <c r="S401" s="4">
        <v>85772651.364563107</v>
      </c>
      <c r="T401" s="4">
        <v>0</v>
      </c>
      <c r="U401" s="4">
        <v>21860442.251800001</v>
      </c>
      <c r="V401" s="4">
        <v>2045153.6438</v>
      </c>
      <c r="W401" s="4">
        <v>3290786.453936893</v>
      </c>
      <c r="X401" s="4">
        <v>0</v>
      </c>
      <c r="Y401" s="4">
        <f t="shared" si="95"/>
        <v>3290786.453936893</v>
      </c>
      <c r="Z401" s="4">
        <v>66774931.594899997</v>
      </c>
      <c r="AA401" s="6">
        <f t="shared" si="96"/>
        <v>179743965.30900002</v>
      </c>
    </row>
    <row r="402" spans="1:27" ht="24.9" customHeight="1" x14ac:dyDescent="0.25">
      <c r="A402" s="173"/>
      <c r="B402" s="165"/>
      <c r="C402" s="1">
        <v>15</v>
      </c>
      <c r="D402" s="4" t="s">
        <v>442</v>
      </c>
      <c r="E402" s="4">
        <v>72627538.111650482</v>
      </c>
      <c r="F402" s="4">
        <f t="shared" si="102"/>
        <v>-11651464.66</v>
      </c>
      <c r="G402" s="4">
        <v>18522605.376800001</v>
      </c>
      <c r="H402" s="126">
        <v>1731723.0125</v>
      </c>
      <c r="I402" s="4">
        <v>2786455.9950495143</v>
      </c>
      <c r="J402" s="4">
        <f t="shared" si="103"/>
        <v>1393227.9975247572</v>
      </c>
      <c r="K402" s="4">
        <f t="shared" si="98"/>
        <v>1393227.9975247572</v>
      </c>
      <c r="L402" s="127">
        <v>60444461.5779</v>
      </c>
      <c r="M402" s="5">
        <f t="shared" si="106"/>
        <v>143068091.41637525</v>
      </c>
      <c r="N402" s="8"/>
      <c r="O402" s="165"/>
      <c r="P402" s="9">
        <v>13</v>
      </c>
      <c r="Q402" s="165"/>
      <c r="R402" s="4" t="s">
        <v>792</v>
      </c>
      <c r="S402" s="4">
        <v>90873304.42456311</v>
      </c>
      <c r="T402" s="4">
        <v>0</v>
      </c>
      <c r="U402" s="4">
        <v>23148702.791500002</v>
      </c>
      <c r="V402" s="4">
        <v>2166773.0531000001</v>
      </c>
      <c r="W402" s="4">
        <v>3486480.0664368928</v>
      </c>
      <c r="X402" s="4">
        <v>0</v>
      </c>
      <c r="Y402" s="4">
        <f t="shared" si="95"/>
        <v>3486480.0664368928</v>
      </c>
      <c r="Z402" s="4">
        <v>73090549.039900005</v>
      </c>
      <c r="AA402" s="6">
        <f t="shared" si="96"/>
        <v>192765809.37550002</v>
      </c>
    </row>
    <row r="403" spans="1:27" ht="24.9" customHeight="1" x14ac:dyDescent="0.25">
      <c r="A403" s="173"/>
      <c r="B403" s="165"/>
      <c r="C403" s="1">
        <v>16</v>
      </c>
      <c r="D403" s="4" t="s">
        <v>443</v>
      </c>
      <c r="E403" s="4">
        <v>78493727.095533982</v>
      </c>
      <c r="F403" s="4">
        <f t="shared" si="102"/>
        <v>-11651464.66</v>
      </c>
      <c r="G403" s="4">
        <v>20018692.2115</v>
      </c>
      <c r="H403" s="126">
        <v>1871595.7759</v>
      </c>
      <c r="I403" s="4">
        <v>3011520.4524660194</v>
      </c>
      <c r="J403" s="4">
        <f t="shared" si="103"/>
        <v>1505760.2262330097</v>
      </c>
      <c r="K403" s="4">
        <f t="shared" si="98"/>
        <v>1505760.2262330097</v>
      </c>
      <c r="L403" s="127">
        <v>70946303.357999995</v>
      </c>
      <c r="M403" s="5">
        <f t="shared" si="106"/>
        <v>161184614.00716698</v>
      </c>
      <c r="N403" s="8"/>
      <c r="O403" s="166"/>
      <c r="P403" s="9">
        <v>14</v>
      </c>
      <c r="Q403" s="166"/>
      <c r="R403" s="4" t="s">
        <v>793</v>
      </c>
      <c r="S403" s="4">
        <v>100361112.55912621</v>
      </c>
      <c r="T403" s="4">
        <v>0</v>
      </c>
      <c r="U403" s="4">
        <v>25693392.288900003</v>
      </c>
      <c r="V403" s="4">
        <v>2392999.3043999998</v>
      </c>
      <c r="W403" s="4">
        <v>3850492.9538737861</v>
      </c>
      <c r="X403" s="4">
        <v>0</v>
      </c>
      <c r="Y403" s="4">
        <f t="shared" si="95"/>
        <v>3850492.9538737861</v>
      </c>
      <c r="Z403" s="4">
        <v>76548296.784799993</v>
      </c>
      <c r="AA403" s="6">
        <f t="shared" si="96"/>
        <v>208846293.89109999</v>
      </c>
    </row>
    <row r="404" spans="1:27" ht="24.9" customHeight="1" x14ac:dyDescent="0.25">
      <c r="A404" s="173"/>
      <c r="B404" s="165"/>
      <c r="C404" s="1">
        <v>17</v>
      </c>
      <c r="D404" s="4" t="s">
        <v>444</v>
      </c>
      <c r="E404" s="4">
        <v>89634394.961747572</v>
      </c>
      <c r="F404" s="4">
        <f t="shared" si="102"/>
        <v>-11651464.66</v>
      </c>
      <c r="G404" s="4">
        <v>22859958.759999998</v>
      </c>
      <c r="H404" s="126">
        <v>2137232.6324</v>
      </c>
      <c r="I404" s="4">
        <v>3438947.5906524267</v>
      </c>
      <c r="J404" s="4">
        <f t="shared" si="103"/>
        <v>1719473.7953262134</v>
      </c>
      <c r="K404" s="4">
        <f t="shared" si="98"/>
        <v>1719473.7953262134</v>
      </c>
      <c r="L404" s="127">
        <v>81017122.574300006</v>
      </c>
      <c r="M404" s="5">
        <f t="shared" si="106"/>
        <v>185716718.06377381</v>
      </c>
      <c r="N404" s="8"/>
      <c r="O404" s="1"/>
      <c r="P404" s="170" t="s">
        <v>957</v>
      </c>
      <c r="Q404" s="171"/>
      <c r="R404" s="11"/>
      <c r="S404" s="11">
        <f t="shared" ref="S404:V404" si="107">SUM(S390:S403)</f>
        <v>1290623721.371068</v>
      </c>
      <c r="T404" s="11">
        <f t="shared" si="107"/>
        <v>0</v>
      </c>
      <c r="U404" s="11">
        <f t="shared" si="107"/>
        <v>329154952.82079995</v>
      </c>
      <c r="V404" s="11">
        <f t="shared" si="107"/>
        <v>30773489.737500008</v>
      </c>
      <c r="W404" s="11">
        <f>SUM(W390:W403)</f>
        <v>49516564.918132029</v>
      </c>
      <c r="X404" s="11">
        <f t="shared" ref="X404:Z404" si="108">SUM(X390:X403)</f>
        <v>0</v>
      </c>
      <c r="Y404" s="11">
        <f t="shared" si="95"/>
        <v>49516564.918132029</v>
      </c>
      <c r="Z404" s="11">
        <f t="shared" si="108"/>
        <v>965582727.89800024</v>
      </c>
      <c r="AA404" s="6">
        <f t="shared" si="96"/>
        <v>2665651456.7455001</v>
      </c>
    </row>
    <row r="405" spans="1:27" ht="24.9" customHeight="1" x14ac:dyDescent="0.25">
      <c r="A405" s="173"/>
      <c r="B405" s="165"/>
      <c r="C405" s="1">
        <v>18</v>
      </c>
      <c r="D405" s="4" t="s">
        <v>445</v>
      </c>
      <c r="E405" s="4">
        <v>107764893.76291262</v>
      </c>
      <c r="F405" s="4">
        <f t="shared" si="102"/>
        <v>-11651464.66</v>
      </c>
      <c r="G405" s="4">
        <v>27483880.805300001</v>
      </c>
      <c r="H405" s="126">
        <v>2569534.2472000001</v>
      </c>
      <c r="I405" s="4">
        <v>4134549.2644873783</v>
      </c>
      <c r="J405" s="4">
        <f t="shared" si="103"/>
        <v>2067274.6322436891</v>
      </c>
      <c r="K405" s="4">
        <f t="shared" si="98"/>
        <v>2067274.6322436891</v>
      </c>
      <c r="L405" s="127">
        <v>90955864.2509</v>
      </c>
      <c r="M405" s="5">
        <f t="shared" si="106"/>
        <v>219189983.03855631</v>
      </c>
      <c r="N405" s="8"/>
      <c r="O405" s="164">
        <v>37</v>
      </c>
      <c r="P405" s="9">
        <v>1</v>
      </c>
      <c r="Q405" s="164" t="s">
        <v>70</v>
      </c>
      <c r="R405" s="4" t="s">
        <v>794</v>
      </c>
      <c r="S405" s="4">
        <v>66295616.573300973</v>
      </c>
      <c r="T405" s="4">
        <v>0</v>
      </c>
      <c r="U405" s="4">
        <v>16422173.7619</v>
      </c>
      <c r="V405" s="4">
        <v>1580745.3733000001</v>
      </c>
      <c r="W405" s="4">
        <v>2543523.0636990289</v>
      </c>
      <c r="X405" s="4">
        <v>0</v>
      </c>
      <c r="Y405" s="4">
        <f t="shared" si="95"/>
        <v>2543523.0636990289</v>
      </c>
      <c r="Z405" s="4">
        <v>454743461.65109998</v>
      </c>
      <c r="AA405" s="6">
        <f t="shared" si="96"/>
        <v>541585520.42330003</v>
      </c>
    </row>
    <row r="406" spans="1:27" ht="24.9" customHeight="1" x14ac:dyDescent="0.25">
      <c r="A406" s="173"/>
      <c r="B406" s="165"/>
      <c r="C406" s="1">
        <v>19</v>
      </c>
      <c r="D406" s="4" t="s">
        <v>446</v>
      </c>
      <c r="E406" s="4">
        <v>74091026.585242718</v>
      </c>
      <c r="F406" s="4">
        <f t="shared" si="102"/>
        <v>-11651464.66</v>
      </c>
      <c r="G406" s="4">
        <v>18895846.989799999</v>
      </c>
      <c r="H406" s="126">
        <v>1766618.2703</v>
      </c>
      <c r="I406" s="4">
        <v>2842604.7553572808</v>
      </c>
      <c r="J406" s="4">
        <f t="shared" si="103"/>
        <v>1421302.3776786404</v>
      </c>
      <c r="K406" s="4">
        <f t="shared" si="98"/>
        <v>1421302.3776786404</v>
      </c>
      <c r="L406" s="127">
        <v>68830453.476600006</v>
      </c>
      <c r="M406" s="5">
        <f t="shared" si="106"/>
        <v>153353783.03962138</v>
      </c>
      <c r="N406" s="8"/>
      <c r="O406" s="165"/>
      <c r="P406" s="9">
        <v>2</v>
      </c>
      <c r="Q406" s="165"/>
      <c r="R406" s="4" t="s">
        <v>795</v>
      </c>
      <c r="S406" s="4">
        <v>169237017.49407768</v>
      </c>
      <c r="T406" s="4">
        <v>0</v>
      </c>
      <c r="U406" s="4">
        <v>43373518.8785</v>
      </c>
      <c r="V406" s="4">
        <v>4035268.7889</v>
      </c>
      <c r="W406" s="4">
        <v>6493012.3509223294</v>
      </c>
      <c r="X406" s="4">
        <v>0</v>
      </c>
      <c r="Y406" s="4">
        <f t="shared" si="95"/>
        <v>6493012.3509223294</v>
      </c>
      <c r="Z406" s="4">
        <v>544218601.9483</v>
      </c>
      <c r="AA406" s="6">
        <f t="shared" si="96"/>
        <v>767357419.46070004</v>
      </c>
    </row>
    <row r="407" spans="1:27" ht="24.9" customHeight="1" x14ac:dyDescent="0.25">
      <c r="A407" s="173"/>
      <c r="B407" s="165"/>
      <c r="C407" s="1">
        <v>20</v>
      </c>
      <c r="D407" s="4" t="s">
        <v>447</v>
      </c>
      <c r="E407" s="4">
        <v>71391638.699417487</v>
      </c>
      <c r="F407" s="4">
        <f t="shared" si="102"/>
        <v>-11651464.66</v>
      </c>
      <c r="G407" s="4">
        <v>18207407.0693</v>
      </c>
      <c r="H407" s="126">
        <v>1702254.3631</v>
      </c>
      <c r="I407" s="4">
        <v>2739039.0039825244</v>
      </c>
      <c r="J407" s="4">
        <f t="shared" si="103"/>
        <v>1369519.5019912622</v>
      </c>
      <c r="K407" s="4">
        <f t="shared" si="98"/>
        <v>1369519.5019912622</v>
      </c>
      <c r="L407" s="127">
        <v>65083203.692599997</v>
      </c>
      <c r="M407" s="5">
        <f t="shared" si="106"/>
        <v>146102558.66640875</v>
      </c>
      <c r="N407" s="8"/>
      <c r="O407" s="165"/>
      <c r="P407" s="9">
        <v>3</v>
      </c>
      <c r="Q407" s="165"/>
      <c r="R407" s="4" t="s">
        <v>796</v>
      </c>
      <c r="S407" s="4">
        <v>95326583.920097098</v>
      </c>
      <c r="T407" s="4">
        <v>0</v>
      </c>
      <c r="U407" s="4">
        <v>24350777.171700001</v>
      </c>
      <c r="V407" s="4">
        <v>2272956.5584</v>
      </c>
      <c r="W407" s="4">
        <v>3657336.2964029126</v>
      </c>
      <c r="X407" s="4">
        <v>0</v>
      </c>
      <c r="Y407" s="4">
        <f t="shared" si="95"/>
        <v>3657336.2964029126</v>
      </c>
      <c r="Z407" s="4">
        <v>475713349.2651</v>
      </c>
      <c r="AA407" s="6">
        <f t="shared" si="96"/>
        <v>601321003.21169996</v>
      </c>
    </row>
    <row r="408" spans="1:27" ht="24.9" customHeight="1" x14ac:dyDescent="0.25">
      <c r="A408" s="173"/>
      <c r="B408" s="165"/>
      <c r="C408" s="1">
        <v>21</v>
      </c>
      <c r="D408" s="4" t="s">
        <v>448</v>
      </c>
      <c r="E408" s="4">
        <v>104018355.26951456</v>
      </c>
      <c r="F408" s="4">
        <f t="shared" si="102"/>
        <v>-11651464.66</v>
      </c>
      <c r="G408" s="4">
        <v>26528380.235600002</v>
      </c>
      <c r="H408" s="126">
        <v>2480202.1963</v>
      </c>
      <c r="I408" s="4">
        <v>3990808.1310854363</v>
      </c>
      <c r="J408" s="4">
        <f t="shared" si="103"/>
        <v>1995404.0655427182</v>
      </c>
      <c r="K408" s="4">
        <f t="shared" si="98"/>
        <v>1995404.0655427182</v>
      </c>
      <c r="L408" s="127">
        <v>91386514.065300003</v>
      </c>
      <c r="M408" s="5">
        <f t="shared" si="106"/>
        <v>214757391.17225727</v>
      </c>
      <c r="N408" s="8"/>
      <c r="O408" s="165"/>
      <c r="P408" s="9">
        <v>4</v>
      </c>
      <c r="Q408" s="165"/>
      <c r="R408" s="4" t="s">
        <v>797</v>
      </c>
      <c r="S408" s="4">
        <v>81696146.219320387</v>
      </c>
      <c r="T408" s="4">
        <v>0</v>
      </c>
      <c r="U408" s="4">
        <v>20847103.0583</v>
      </c>
      <c r="V408" s="4">
        <v>1947953.9044999999</v>
      </c>
      <c r="W408" s="4">
        <v>3134385.6933796112</v>
      </c>
      <c r="X408" s="4">
        <v>0</v>
      </c>
      <c r="Y408" s="4">
        <f t="shared" si="95"/>
        <v>3134385.6933796112</v>
      </c>
      <c r="Z408" s="4">
        <v>467084697.50269997</v>
      </c>
      <c r="AA408" s="6">
        <f t="shared" si="96"/>
        <v>574710286.37819993</v>
      </c>
    </row>
    <row r="409" spans="1:27" ht="24.9" customHeight="1" x14ac:dyDescent="0.25">
      <c r="A409" s="173"/>
      <c r="B409" s="165"/>
      <c r="C409" s="1">
        <v>22</v>
      </c>
      <c r="D409" s="4" t="s">
        <v>449</v>
      </c>
      <c r="E409" s="4">
        <v>69228256.756310686</v>
      </c>
      <c r="F409" s="4">
        <f t="shared" si="102"/>
        <v>-11651464.66</v>
      </c>
      <c r="G409" s="4">
        <v>17655667.728299998</v>
      </c>
      <c r="H409" s="126">
        <v>1650670.9225000001</v>
      </c>
      <c r="I409" s="4">
        <v>2656037.8621893204</v>
      </c>
      <c r="J409" s="4">
        <f t="shared" si="103"/>
        <v>1328018.9310946602</v>
      </c>
      <c r="K409" s="4">
        <f t="shared" si="98"/>
        <v>1328018.9310946602</v>
      </c>
      <c r="L409" s="127">
        <v>63539896.899700001</v>
      </c>
      <c r="M409" s="5">
        <f t="shared" si="106"/>
        <v>141751046.57790536</v>
      </c>
      <c r="N409" s="8"/>
      <c r="O409" s="165"/>
      <c r="P409" s="9">
        <v>5</v>
      </c>
      <c r="Q409" s="165"/>
      <c r="R409" s="4" t="s">
        <v>798</v>
      </c>
      <c r="S409" s="4">
        <v>77625230.317572817</v>
      </c>
      <c r="T409" s="4">
        <v>0</v>
      </c>
      <c r="U409" s="4">
        <v>19790816.443399999</v>
      </c>
      <c r="V409" s="4">
        <v>1850887.4345</v>
      </c>
      <c r="W409" s="4">
        <v>2978199.3718271847</v>
      </c>
      <c r="X409" s="4">
        <v>0</v>
      </c>
      <c r="Y409" s="4">
        <f t="shared" si="95"/>
        <v>2978199.3718271847</v>
      </c>
      <c r="Z409" s="4">
        <v>459579636.7015</v>
      </c>
      <c r="AA409" s="6">
        <f t="shared" si="96"/>
        <v>561824770.26880002</v>
      </c>
    </row>
    <row r="410" spans="1:27" ht="24.9" customHeight="1" x14ac:dyDescent="0.25">
      <c r="A410" s="173"/>
      <c r="B410" s="165"/>
      <c r="C410" s="1">
        <v>23</v>
      </c>
      <c r="D410" s="4" t="s">
        <v>450</v>
      </c>
      <c r="E410" s="4">
        <v>69865492.22961165</v>
      </c>
      <c r="F410" s="4">
        <f t="shared" si="102"/>
        <v>-11651464.66</v>
      </c>
      <c r="G410" s="4">
        <v>17818185.4386</v>
      </c>
      <c r="H410" s="126">
        <v>1665865.095</v>
      </c>
      <c r="I410" s="4">
        <v>2680486.2828883491</v>
      </c>
      <c r="J410" s="4">
        <f t="shared" si="103"/>
        <v>1340243.1414441746</v>
      </c>
      <c r="K410" s="4">
        <f t="shared" si="98"/>
        <v>1340243.1414441746</v>
      </c>
      <c r="L410" s="127">
        <v>62959526.073700003</v>
      </c>
      <c r="M410" s="5">
        <f t="shared" si="106"/>
        <v>141997847.31835583</v>
      </c>
      <c r="N410" s="8"/>
      <c r="O410" s="166"/>
      <c r="P410" s="9">
        <v>6</v>
      </c>
      <c r="Q410" s="166"/>
      <c r="R410" s="4" t="s">
        <v>799</v>
      </c>
      <c r="S410" s="4">
        <v>79848257.891067967</v>
      </c>
      <c r="T410" s="4">
        <v>0</v>
      </c>
      <c r="U410" s="4">
        <v>20593242.380900003</v>
      </c>
      <c r="V410" s="4">
        <v>1903893.0589000001</v>
      </c>
      <c r="W410" s="4">
        <v>3063488.9007320385</v>
      </c>
      <c r="X410" s="4">
        <v>0</v>
      </c>
      <c r="Y410" s="4">
        <f t="shared" si="95"/>
        <v>3063488.9007320385</v>
      </c>
      <c r="Z410" s="4">
        <v>458147036.48229998</v>
      </c>
      <c r="AA410" s="6">
        <f t="shared" si="96"/>
        <v>563555918.71389997</v>
      </c>
    </row>
    <row r="411" spans="1:27" ht="24.9" customHeight="1" thickBot="1" x14ac:dyDescent="0.3">
      <c r="A411" s="173"/>
      <c r="B411" s="165"/>
      <c r="C411" s="1">
        <v>24</v>
      </c>
      <c r="D411" s="4" t="s">
        <v>451</v>
      </c>
      <c r="E411" s="4">
        <v>90134891.291553408</v>
      </c>
      <c r="F411" s="4">
        <f t="shared" si="102"/>
        <v>-11651464.66</v>
      </c>
      <c r="G411" s="4">
        <v>22987603.1252</v>
      </c>
      <c r="H411" s="126">
        <v>2149166.4117000001</v>
      </c>
      <c r="I411" s="4">
        <v>3458149.8249466019</v>
      </c>
      <c r="J411" s="4">
        <f t="shared" si="103"/>
        <v>1729074.9124733009</v>
      </c>
      <c r="K411" s="4">
        <f t="shared" si="98"/>
        <v>1729074.9124733009</v>
      </c>
      <c r="L411" s="127">
        <v>78869091.994200006</v>
      </c>
      <c r="M411" s="5">
        <f t="shared" si="106"/>
        <v>184218363.07512671</v>
      </c>
      <c r="N411" s="8"/>
      <c r="O411" s="1"/>
      <c r="P411" s="170" t="s">
        <v>958</v>
      </c>
      <c r="Q411" s="171"/>
      <c r="R411" s="14"/>
      <c r="S411" s="14">
        <f>SUM(S405:S410)</f>
        <v>570028852.41543698</v>
      </c>
      <c r="T411" s="14">
        <f t="shared" ref="T411:V411" si="109">SUM(T405:T410)</f>
        <v>0</v>
      </c>
      <c r="U411" s="14">
        <f t="shared" si="109"/>
        <v>145377631.6947</v>
      </c>
      <c r="V411" s="14">
        <f t="shared" si="109"/>
        <v>13591705.1185</v>
      </c>
      <c r="W411" s="14">
        <f>SUM(W405:W410)</f>
        <v>21869945.676963106</v>
      </c>
      <c r="X411" s="14">
        <f t="shared" ref="X411:Z411" si="110">SUM(X405:X410)</f>
        <v>0</v>
      </c>
      <c r="Y411" s="11">
        <f t="shared" si="95"/>
        <v>21869945.676963106</v>
      </c>
      <c r="Z411" s="14">
        <f t="shared" si="110"/>
        <v>2859486783.5509996</v>
      </c>
      <c r="AA411" s="6">
        <f t="shared" si="96"/>
        <v>3610354918.4565997</v>
      </c>
    </row>
    <row r="412" spans="1:27" ht="24.9" customHeight="1" thickTop="1" thickBot="1" x14ac:dyDescent="0.3">
      <c r="A412" s="173"/>
      <c r="B412" s="165"/>
      <c r="C412" s="1">
        <v>25</v>
      </c>
      <c r="D412" s="4" t="s">
        <v>452</v>
      </c>
      <c r="E412" s="4">
        <v>92097872.696310684</v>
      </c>
      <c r="F412" s="4">
        <f t="shared" si="102"/>
        <v>-11651464.66</v>
      </c>
      <c r="G412" s="4">
        <v>23488233.201299999</v>
      </c>
      <c r="H412" s="126">
        <v>2195971.5240000002</v>
      </c>
      <c r="I412" s="4">
        <v>3533462.3225893211</v>
      </c>
      <c r="J412" s="4">
        <f t="shared" si="103"/>
        <v>1766731.1612946605</v>
      </c>
      <c r="K412" s="4">
        <f t="shared" si="98"/>
        <v>1766731.1612946605</v>
      </c>
      <c r="L412" s="127">
        <v>82745437.322699994</v>
      </c>
      <c r="M412" s="5">
        <f t="shared" si="106"/>
        <v>190642781.24560535</v>
      </c>
      <c r="N412" s="8"/>
      <c r="O412" s="172" t="s">
        <v>937</v>
      </c>
      <c r="P412" s="170"/>
      <c r="Q412" s="171"/>
      <c r="R412" s="7"/>
      <c r="S412" s="7">
        <v>62736347622.089996</v>
      </c>
      <c r="T412" s="7">
        <f>-1377419322.88</f>
        <v>-1377419322.8800001</v>
      </c>
      <c r="U412" s="7">
        <v>16000000000</v>
      </c>
      <c r="V412" s="7">
        <v>1495878556.8199999</v>
      </c>
      <c r="W412" s="7">
        <v>2406966785.3686738</v>
      </c>
      <c r="X412" s="7">
        <v>470321887.06999999</v>
      </c>
      <c r="Y412" s="11">
        <f t="shared" si="95"/>
        <v>1936644898.2986739</v>
      </c>
      <c r="Z412" s="7">
        <v>57972283014.389999</v>
      </c>
      <c r="AA412" s="6">
        <v>138763734768.72</v>
      </c>
    </row>
    <row r="413" spans="1:27" ht="13.8" thickTop="1" x14ac:dyDescent="0.25">
      <c r="C413" s="117"/>
      <c r="D413" s="118"/>
      <c r="E413" s="118">
        <f t="shared" ref="E413:G413" si="111">SUM(E388:E412)</f>
        <v>2058682521.3981559</v>
      </c>
      <c r="F413" s="118">
        <f t="shared" si="111"/>
        <v>-291286616.5</v>
      </c>
      <c r="G413" s="118">
        <f t="shared" si="111"/>
        <v>525037264.53399992</v>
      </c>
      <c r="H413" s="118">
        <f t="shared" ref="H413" si="112">SUM(H388:H412)</f>
        <v>49086999.096599996</v>
      </c>
      <c r="I413" s="118">
        <f t="shared" ref="I413" si="113">SUM(I388:I412)</f>
        <v>78984203.551144645</v>
      </c>
      <c r="J413" s="4">
        <f t="shared" si="103"/>
        <v>39492101.775572322</v>
      </c>
      <c r="K413" s="4">
        <f t="shared" si="98"/>
        <v>39492101.775572322</v>
      </c>
      <c r="L413" s="118">
        <f t="shared" ref="L413" si="114">SUM(L388:L412)</f>
        <v>1831562961.7591999</v>
      </c>
      <c r="M413" s="5">
        <f t="shared" si="106"/>
        <v>4212575232.0635281</v>
      </c>
      <c r="N413" s="15">
        <v>0</v>
      </c>
      <c r="P413" s="172" t="s">
        <v>938</v>
      </c>
      <c r="Q413" s="170"/>
      <c r="R413" s="171"/>
      <c r="S413" s="119">
        <v>93106292556.638306</v>
      </c>
      <c r="T413" s="119">
        <v>1382925257.6933985</v>
      </c>
      <c r="U413" s="119"/>
      <c r="V413" s="119">
        <v>930074981.48970056</v>
      </c>
      <c r="W413" s="119">
        <v>2862705947.8726015</v>
      </c>
      <c r="X413" s="119"/>
      <c r="Y413" s="119"/>
      <c r="Z413" s="119">
        <v>65593152154.092545</v>
      </c>
      <c r="AA413" s="119">
        <v>163875150897.78662</v>
      </c>
    </row>
    <row r="414" spans="1:27" ht="17.399999999999999" thickBot="1" x14ac:dyDescent="0.6">
      <c r="D414" s="120" t="s">
        <v>939</v>
      </c>
      <c r="E414" s="121">
        <v>46175652635.096321</v>
      </c>
      <c r="F414" s="121">
        <v>610969172.3733995</v>
      </c>
      <c r="G414" s="121"/>
      <c r="H414" s="121">
        <v>462628292.94920003</v>
      </c>
      <c r="I414" s="121">
        <v>1417477503.0116007</v>
      </c>
      <c r="J414" s="121"/>
      <c r="K414" s="121"/>
      <c r="L414" s="121">
        <v>27632400237.880215</v>
      </c>
      <c r="M414" s="5">
        <f>E414+F414+H414+I414+L414-J414+K414</f>
        <v>76299127841.310745</v>
      </c>
      <c r="R414" s="15"/>
      <c r="S414" s="122" t="s">
        <v>940</v>
      </c>
      <c r="T414" s="123">
        <v>91723367298.944901</v>
      </c>
      <c r="U414" s="124"/>
      <c r="V414" s="15"/>
      <c r="W414" s="18"/>
      <c r="X414" s="18"/>
      <c r="Y414" s="18"/>
      <c r="Z414" s="16"/>
    </row>
    <row r="415" spans="1:27" x14ac:dyDescent="0.25">
      <c r="C415" s="125" t="s">
        <v>941</v>
      </c>
      <c r="D415" s="119"/>
      <c r="E415" s="119"/>
      <c r="F415" s="119"/>
      <c r="G415" s="119"/>
      <c r="H415" s="119"/>
      <c r="I415" s="119"/>
      <c r="J415" s="119"/>
      <c r="K415" s="119"/>
      <c r="L415" s="119"/>
      <c r="M415" s="119"/>
      <c r="S415" s="16"/>
      <c r="W415" s="16"/>
      <c r="X415" s="16"/>
      <c r="Y415" s="16"/>
      <c r="Z415" s="16"/>
    </row>
    <row r="416" spans="1:27" x14ac:dyDescent="0.25">
      <c r="C416" t="s">
        <v>942</v>
      </c>
    </row>
  </sheetData>
  <mergeCells count="118">
    <mergeCell ref="A1:Z1"/>
    <mergeCell ref="A2:AA2"/>
    <mergeCell ref="B3:Z3"/>
    <mergeCell ref="A7:A23"/>
    <mergeCell ref="B7:B23"/>
    <mergeCell ref="O7:O25"/>
    <mergeCell ref="Q7:Q25"/>
    <mergeCell ref="B24:C24"/>
    <mergeCell ref="A25:A45"/>
    <mergeCell ref="B25:B45"/>
    <mergeCell ref="P26:Q26"/>
    <mergeCell ref="O27:O60"/>
    <mergeCell ref="Q27:Q60"/>
    <mergeCell ref="B46:C46"/>
    <mergeCell ref="A47:A77"/>
    <mergeCell ref="B47:B77"/>
    <mergeCell ref="P61:Q61"/>
    <mergeCell ref="O62:O82"/>
    <mergeCell ref="Q62:Q82"/>
    <mergeCell ref="B78:C78"/>
    <mergeCell ref="A79:A99"/>
    <mergeCell ref="B79:B99"/>
    <mergeCell ref="P83:Q83"/>
    <mergeCell ref="O84:O104"/>
    <mergeCell ref="B100:C100"/>
    <mergeCell ref="A101:A120"/>
    <mergeCell ref="B101:B120"/>
    <mergeCell ref="P105:Q105"/>
    <mergeCell ref="O106:O121"/>
    <mergeCell ref="B121:C121"/>
    <mergeCell ref="A122:A129"/>
    <mergeCell ref="B122:B129"/>
    <mergeCell ref="P122:Q122"/>
    <mergeCell ref="O123:O142"/>
    <mergeCell ref="B130:C130"/>
    <mergeCell ref="A131:A153"/>
    <mergeCell ref="B131:B153"/>
    <mergeCell ref="P143:Q143"/>
    <mergeCell ref="O144:O156"/>
    <mergeCell ref="B154:C154"/>
    <mergeCell ref="A155:A181"/>
    <mergeCell ref="B155:B181"/>
    <mergeCell ref="P157:Q157"/>
    <mergeCell ref="O158:O182"/>
    <mergeCell ref="B182:C182"/>
    <mergeCell ref="Q84:Q104"/>
    <mergeCell ref="Q106:Q121"/>
    <mergeCell ref="Q123:Q142"/>
    <mergeCell ref="A183:A200"/>
    <mergeCell ref="B183:B200"/>
    <mergeCell ref="P183:Q183"/>
    <mergeCell ref="O184:O203"/>
    <mergeCell ref="B201:C201"/>
    <mergeCell ref="A202:A226"/>
    <mergeCell ref="B202:B226"/>
    <mergeCell ref="P204:Q204"/>
    <mergeCell ref="O205:O222"/>
    <mergeCell ref="P223:Q223"/>
    <mergeCell ref="O224:O253"/>
    <mergeCell ref="B227:C227"/>
    <mergeCell ref="A228:A240"/>
    <mergeCell ref="B228:B240"/>
    <mergeCell ref="B241:C241"/>
    <mergeCell ref="B295:C295"/>
    <mergeCell ref="A296:A306"/>
    <mergeCell ref="B296:B306"/>
    <mergeCell ref="P306:Q306"/>
    <mergeCell ref="A242:A259"/>
    <mergeCell ref="B242:B259"/>
    <mergeCell ref="P254:Q254"/>
    <mergeCell ref="O255:O287"/>
    <mergeCell ref="B260:C260"/>
    <mergeCell ref="A261:A276"/>
    <mergeCell ref="B261:B276"/>
    <mergeCell ref="B277:C277"/>
    <mergeCell ref="A278:A294"/>
    <mergeCell ref="B278:B294"/>
    <mergeCell ref="Q224:Q253"/>
    <mergeCell ref="Q255:Q287"/>
    <mergeCell ref="Q289:Q305"/>
    <mergeCell ref="B307:C307"/>
    <mergeCell ref="O307:O329"/>
    <mergeCell ref="A308:A334"/>
    <mergeCell ref="B308:B334"/>
    <mergeCell ref="P330:Q330"/>
    <mergeCell ref="O331:O353"/>
    <mergeCell ref="B335:C335"/>
    <mergeCell ref="A336:A362"/>
    <mergeCell ref="B336:B362"/>
    <mergeCell ref="P354:Q354"/>
    <mergeCell ref="Q307:Q329"/>
    <mergeCell ref="Q331:Q353"/>
    <mergeCell ref="O412:Q412"/>
    <mergeCell ref="P413:R413"/>
    <mergeCell ref="O355:O370"/>
    <mergeCell ref="B363:C363"/>
    <mergeCell ref="A364:A386"/>
    <mergeCell ref="B364:B386"/>
    <mergeCell ref="P371:Q371"/>
    <mergeCell ref="O372:O388"/>
    <mergeCell ref="B387:C387"/>
    <mergeCell ref="A388:A412"/>
    <mergeCell ref="B388:B412"/>
    <mergeCell ref="P389:Q389"/>
    <mergeCell ref="Q355:Q370"/>
    <mergeCell ref="Q373:Q388"/>
    <mergeCell ref="Q390:Q403"/>
    <mergeCell ref="Q405:Q410"/>
    <mergeCell ref="Q144:Q156"/>
    <mergeCell ref="Q184:Q203"/>
    <mergeCell ref="Q205:Q222"/>
    <mergeCell ref="O390:O403"/>
    <mergeCell ref="P404:Q404"/>
    <mergeCell ref="O405:O410"/>
    <mergeCell ref="P411:Q411"/>
    <mergeCell ref="P288:Q288"/>
    <mergeCell ref="O289:O305"/>
    <mergeCell ref="Q158:Q18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2"/>
  <sheetViews>
    <sheetView workbookViewId="0">
      <selection activeCell="I10" sqref="I10"/>
    </sheetView>
  </sheetViews>
  <sheetFormatPr defaultColWidth="8.88671875" defaultRowHeight="18" x14ac:dyDescent="0.35"/>
  <cols>
    <col min="1" max="1" width="8.88671875" style="54"/>
    <col min="2" max="2" width="26.109375" style="54" customWidth="1"/>
    <col min="3" max="4" width="23.44140625" style="54" customWidth="1"/>
    <col min="5" max="5" width="22.6640625" style="54" customWidth="1"/>
    <col min="6" max="6" width="23.109375" style="54" customWidth="1"/>
    <col min="7" max="16384" width="8.88671875" style="54"/>
  </cols>
  <sheetData>
    <row r="1" spans="1:6" x14ac:dyDescent="0.35">
      <c r="A1" s="184" t="s">
        <v>906</v>
      </c>
      <c r="B1" s="184"/>
      <c r="C1" s="184"/>
      <c r="D1" s="184"/>
      <c r="E1" s="184"/>
      <c r="F1" s="184"/>
    </row>
    <row r="2" spans="1:6" x14ac:dyDescent="0.35">
      <c r="A2" s="184" t="s">
        <v>895</v>
      </c>
      <c r="B2" s="184"/>
      <c r="C2" s="184"/>
      <c r="D2" s="184"/>
      <c r="E2" s="184"/>
      <c r="F2" s="184"/>
    </row>
    <row r="3" spans="1:6" ht="54.75" customHeight="1" x14ac:dyDescent="0.35">
      <c r="A3" s="185" t="s">
        <v>909</v>
      </c>
      <c r="B3" s="185"/>
      <c r="C3" s="185"/>
      <c r="D3" s="185"/>
      <c r="E3" s="185"/>
      <c r="F3" s="185"/>
    </row>
    <row r="4" spans="1:6" ht="54.75" customHeight="1" x14ac:dyDescent="0.35">
      <c r="A4" s="80" t="s">
        <v>907</v>
      </c>
      <c r="B4" s="80" t="s">
        <v>908</v>
      </c>
      <c r="C4" s="81" t="s">
        <v>7</v>
      </c>
      <c r="D4" s="82" t="s">
        <v>890</v>
      </c>
      <c r="E4" s="82" t="s">
        <v>892</v>
      </c>
      <c r="F4" s="80" t="s">
        <v>876</v>
      </c>
    </row>
    <row r="5" spans="1:6" x14ac:dyDescent="0.35">
      <c r="A5" s="83"/>
      <c r="B5" s="83"/>
      <c r="C5" s="59" t="s">
        <v>877</v>
      </c>
      <c r="D5" s="59" t="s">
        <v>877</v>
      </c>
      <c r="E5" s="59" t="s">
        <v>877</v>
      </c>
      <c r="F5" s="59" t="s">
        <v>877</v>
      </c>
    </row>
    <row r="6" spans="1:6" x14ac:dyDescent="0.35">
      <c r="A6" s="84">
        <v>1</v>
      </c>
      <c r="B6" s="85" t="s">
        <v>34</v>
      </c>
      <c r="C6" s="86">
        <v>55770107.925800003</v>
      </c>
      <c r="D6" s="86">
        <v>14223361.107799999</v>
      </c>
      <c r="E6" s="86">
        <v>1329776.3054</v>
      </c>
      <c r="F6" s="87">
        <f>SUM(C6:E6)</f>
        <v>71323245.339000002</v>
      </c>
    </row>
    <row r="7" spans="1:6" x14ac:dyDescent="0.35">
      <c r="A7" s="84">
        <v>2</v>
      </c>
      <c r="B7" s="85" t="s">
        <v>35</v>
      </c>
      <c r="C7" s="86">
        <v>59329804.249200001</v>
      </c>
      <c r="D7" s="86">
        <v>15131210.2787</v>
      </c>
      <c r="E7" s="86">
        <v>1414653.3122</v>
      </c>
      <c r="F7" s="87">
        <f t="shared" ref="F7:F41" si="0">SUM(C7:E7)</f>
        <v>75875667.84009999</v>
      </c>
    </row>
    <row r="8" spans="1:6" x14ac:dyDescent="0.35">
      <c r="A8" s="84">
        <v>3</v>
      </c>
      <c r="B8" s="85" t="s">
        <v>36</v>
      </c>
      <c r="C8" s="86">
        <v>59881151.457400002</v>
      </c>
      <c r="D8" s="86">
        <v>15271823.4267</v>
      </c>
      <c r="E8" s="86">
        <v>1427799.5741999999</v>
      </c>
      <c r="F8" s="87">
        <f t="shared" si="0"/>
        <v>76580774.458300009</v>
      </c>
    </row>
    <row r="9" spans="1:6" x14ac:dyDescent="0.35">
      <c r="A9" s="84">
        <v>4</v>
      </c>
      <c r="B9" s="85" t="s">
        <v>37</v>
      </c>
      <c r="C9" s="86">
        <v>59218656.845799997</v>
      </c>
      <c r="D9" s="86">
        <v>15102863.737600001</v>
      </c>
      <c r="E9" s="86">
        <v>1412003.1257</v>
      </c>
      <c r="F9" s="87">
        <f t="shared" si="0"/>
        <v>75733523.709099993</v>
      </c>
    </row>
    <row r="10" spans="1:6" x14ac:dyDescent="0.35">
      <c r="A10" s="84">
        <v>5</v>
      </c>
      <c r="B10" s="85" t="s">
        <v>38</v>
      </c>
      <c r="C10" s="86">
        <v>71242028.243200004</v>
      </c>
      <c r="D10" s="86">
        <v>18169251.081700001</v>
      </c>
      <c r="E10" s="86">
        <v>1698687.0678999999</v>
      </c>
      <c r="F10" s="87">
        <f t="shared" si="0"/>
        <v>91109966.392800003</v>
      </c>
    </row>
    <row r="11" spans="1:6" x14ac:dyDescent="0.35">
      <c r="A11" s="84">
        <v>6</v>
      </c>
      <c r="B11" s="85" t="s">
        <v>39</v>
      </c>
      <c r="C11" s="86">
        <v>52698851.618299998</v>
      </c>
      <c r="D11" s="86">
        <v>13440081.5134</v>
      </c>
      <c r="E11" s="86">
        <v>1256545.6085999999</v>
      </c>
      <c r="F11" s="87">
        <f t="shared" si="0"/>
        <v>67395478.7403</v>
      </c>
    </row>
    <row r="12" spans="1:6" ht="30" customHeight="1" x14ac:dyDescent="0.35">
      <c r="A12" s="84">
        <v>7</v>
      </c>
      <c r="B12" s="85" t="s">
        <v>40</v>
      </c>
      <c r="C12" s="86">
        <v>66794006.850000001</v>
      </c>
      <c r="D12" s="86">
        <v>17034847.422699999</v>
      </c>
      <c r="E12" s="86">
        <v>1592628.9361</v>
      </c>
      <c r="F12" s="87">
        <f t="shared" si="0"/>
        <v>85421483.208800003</v>
      </c>
    </row>
    <row r="13" spans="1:6" x14ac:dyDescent="0.35">
      <c r="A13" s="84">
        <v>8</v>
      </c>
      <c r="B13" s="85" t="s">
        <v>41</v>
      </c>
      <c r="C13" s="86">
        <v>73998187.072500005</v>
      </c>
      <c r="D13" s="86">
        <v>18872169.612</v>
      </c>
      <c r="E13" s="86">
        <v>1764404.6151999999</v>
      </c>
      <c r="F13" s="87">
        <f t="shared" si="0"/>
        <v>94634761.299700007</v>
      </c>
    </row>
    <row r="14" spans="1:6" x14ac:dyDescent="0.35">
      <c r="A14" s="84">
        <v>9</v>
      </c>
      <c r="B14" s="85" t="s">
        <v>42</v>
      </c>
      <c r="C14" s="86">
        <v>59891363.670900002</v>
      </c>
      <c r="D14" s="86">
        <v>15274427.904300001</v>
      </c>
      <c r="E14" s="86">
        <v>1428043.0730999999</v>
      </c>
      <c r="F14" s="87">
        <f t="shared" si="0"/>
        <v>76593834.648300007</v>
      </c>
    </row>
    <row r="15" spans="1:6" x14ac:dyDescent="0.35">
      <c r="A15" s="84">
        <v>10</v>
      </c>
      <c r="B15" s="85" t="s">
        <v>43</v>
      </c>
      <c r="C15" s="86">
        <v>60473565.785999998</v>
      </c>
      <c r="D15" s="86">
        <v>15422910.151000001</v>
      </c>
      <c r="E15" s="86">
        <v>1441925.0362</v>
      </c>
      <c r="F15" s="87">
        <f t="shared" si="0"/>
        <v>77338400.973200008</v>
      </c>
    </row>
    <row r="16" spans="1:6" x14ac:dyDescent="0.35">
      <c r="A16" s="84">
        <v>11</v>
      </c>
      <c r="B16" s="85" t="s">
        <v>44</v>
      </c>
      <c r="C16" s="86">
        <v>53283971.1796</v>
      </c>
      <c r="D16" s="86">
        <v>13589307.8126</v>
      </c>
      <c r="E16" s="86">
        <v>1270497.1348999999</v>
      </c>
      <c r="F16" s="87">
        <f t="shared" si="0"/>
        <v>68143776.127100006</v>
      </c>
    </row>
    <row r="17" spans="1:6" x14ac:dyDescent="0.35">
      <c r="A17" s="84">
        <v>12</v>
      </c>
      <c r="B17" s="85" t="s">
        <v>45</v>
      </c>
      <c r="C17" s="86">
        <v>55690289.673299998</v>
      </c>
      <c r="D17" s="86">
        <v>14203004.614499999</v>
      </c>
      <c r="E17" s="86">
        <v>1327873.1277999999</v>
      </c>
      <c r="F17" s="87">
        <f t="shared" si="0"/>
        <v>71221167.415600002</v>
      </c>
    </row>
    <row r="18" spans="1:6" x14ac:dyDescent="0.35">
      <c r="A18" s="84">
        <v>13</v>
      </c>
      <c r="B18" s="85" t="s">
        <v>46</v>
      </c>
      <c r="C18" s="86">
        <v>53253903.345100001</v>
      </c>
      <c r="D18" s="86">
        <v>13581639.4454</v>
      </c>
      <c r="E18" s="86">
        <v>1269780.2008</v>
      </c>
      <c r="F18" s="87">
        <f t="shared" si="0"/>
        <v>68105322.991300002</v>
      </c>
    </row>
    <row r="19" spans="1:6" x14ac:dyDescent="0.35">
      <c r="A19" s="84">
        <v>14</v>
      </c>
      <c r="B19" s="85" t="s">
        <v>47</v>
      </c>
      <c r="C19" s="86">
        <v>59896532.699900001</v>
      </c>
      <c r="D19" s="86">
        <v>15275746.1906</v>
      </c>
      <c r="E19" s="86">
        <v>1428166.3229</v>
      </c>
      <c r="F19" s="87">
        <f t="shared" si="0"/>
        <v>76600445.213400006</v>
      </c>
    </row>
    <row r="20" spans="1:6" x14ac:dyDescent="0.35">
      <c r="A20" s="84">
        <v>15</v>
      </c>
      <c r="B20" s="85" t="s">
        <v>48</v>
      </c>
      <c r="C20" s="86">
        <v>56099681.062799998</v>
      </c>
      <c r="D20" s="86">
        <v>14307413.979699999</v>
      </c>
      <c r="E20" s="86">
        <v>1337634.611</v>
      </c>
      <c r="F20" s="87">
        <f t="shared" si="0"/>
        <v>71744729.653499991</v>
      </c>
    </row>
    <row r="21" spans="1:6" x14ac:dyDescent="0.35">
      <c r="A21" s="84">
        <v>16</v>
      </c>
      <c r="B21" s="85" t="s">
        <v>49</v>
      </c>
      <c r="C21" s="86">
        <v>61924196.304200001</v>
      </c>
      <c r="D21" s="86">
        <v>15792872.528000001</v>
      </c>
      <c r="E21" s="86">
        <v>1476513.7102999999</v>
      </c>
      <c r="F21" s="87">
        <f t="shared" si="0"/>
        <v>79193582.542500004</v>
      </c>
    </row>
    <row r="22" spans="1:6" x14ac:dyDescent="0.35">
      <c r="A22" s="84">
        <v>17</v>
      </c>
      <c r="B22" s="85" t="s">
        <v>50</v>
      </c>
      <c r="C22" s="86">
        <v>66605217.474299997</v>
      </c>
      <c r="D22" s="86">
        <v>16986699.417199999</v>
      </c>
      <c r="E22" s="86">
        <v>1588127.4631000001</v>
      </c>
      <c r="F22" s="87">
        <f t="shared" si="0"/>
        <v>85180044.354599997</v>
      </c>
    </row>
    <row r="23" spans="1:6" x14ac:dyDescent="0.35">
      <c r="A23" s="84">
        <v>18</v>
      </c>
      <c r="B23" s="85" t="s">
        <v>51</v>
      </c>
      <c r="C23" s="86">
        <v>78035759.153400004</v>
      </c>
      <c r="D23" s="86">
        <v>19901894.0977</v>
      </c>
      <c r="E23" s="86">
        <v>1860676.0388</v>
      </c>
      <c r="F23" s="87">
        <f t="shared" si="0"/>
        <v>99798329.289900005</v>
      </c>
    </row>
    <row r="24" spans="1:6" x14ac:dyDescent="0.35">
      <c r="A24" s="84">
        <v>19</v>
      </c>
      <c r="B24" s="85" t="s">
        <v>52</v>
      </c>
      <c r="C24" s="86">
        <v>94470974.166700006</v>
      </c>
      <c r="D24" s="86">
        <v>24093458.480799999</v>
      </c>
      <c r="E24" s="86">
        <v>2252555.4937999998</v>
      </c>
      <c r="F24" s="87">
        <f t="shared" si="0"/>
        <v>120816988.14130001</v>
      </c>
    </row>
    <row r="25" spans="1:6" x14ac:dyDescent="0.35">
      <c r="A25" s="84">
        <v>20</v>
      </c>
      <c r="B25" s="85" t="s">
        <v>53</v>
      </c>
      <c r="C25" s="86">
        <v>73212316.339699998</v>
      </c>
      <c r="D25" s="86">
        <v>18671744.6239</v>
      </c>
      <c r="E25" s="86">
        <v>1745666.4001</v>
      </c>
      <c r="F25" s="87">
        <f t="shared" si="0"/>
        <v>93629727.363699988</v>
      </c>
    </row>
    <row r="26" spans="1:6" x14ac:dyDescent="0.35">
      <c r="A26" s="84">
        <v>21</v>
      </c>
      <c r="B26" s="85" t="s">
        <v>54</v>
      </c>
      <c r="C26" s="86">
        <v>62889744.995700002</v>
      </c>
      <c r="D26" s="86">
        <v>16039121.7862</v>
      </c>
      <c r="E26" s="86">
        <v>1499536.1469000001</v>
      </c>
      <c r="F26" s="87">
        <f t="shared" si="0"/>
        <v>80428402.928800002</v>
      </c>
    </row>
    <row r="27" spans="1:6" x14ac:dyDescent="0.35">
      <c r="A27" s="84">
        <v>22</v>
      </c>
      <c r="B27" s="85" t="s">
        <v>55</v>
      </c>
      <c r="C27" s="86">
        <v>65826577.199900001</v>
      </c>
      <c r="D27" s="86">
        <v>16788118.453200001</v>
      </c>
      <c r="E27" s="86">
        <v>1569561.6502</v>
      </c>
      <c r="F27" s="87">
        <f t="shared" si="0"/>
        <v>84184257.303299993</v>
      </c>
    </row>
    <row r="28" spans="1:6" x14ac:dyDescent="0.35">
      <c r="A28" s="84">
        <v>23</v>
      </c>
      <c r="B28" s="85" t="s">
        <v>56</v>
      </c>
      <c r="C28" s="86">
        <v>53016476.862999998</v>
      </c>
      <c r="D28" s="86">
        <v>13521087.2478</v>
      </c>
      <c r="E28" s="86">
        <v>1264119.0299</v>
      </c>
      <c r="F28" s="87">
        <f t="shared" si="0"/>
        <v>67801683.140699998</v>
      </c>
    </row>
    <row r="29" spans="1:6" x14ac:dyDescent="0.35">
      <c r="A29" s="84">
        <v>24</v>
      </c>
      <c r="B29" s="85" t="s">
        <v>57</v>
      </c>
      <c r="C29" s="86">
        <v>79786866.291700006</v>
      </c>
      <c r="D29" s="86">
        <v>20348488.699999999</v>
      </c>
      <c r="E29" s="86">
        <v>1902429.2444</v>
      </c>
      <c r="F29" s="87">
        <f t="shared" si="0"/>
        <v>102037784.2361</v>
      </c>
    </row>
    <row r="30" spans="1:6" x14ac:dyDescent="0.35">
      <c r="A30" s="84">
        <v>25</v>
      </c>
      <c r="B30" s="85" t="s">
        <v>58</v>
      </c>
      <c r="C30" s="86">
        <v>54925183.949500002</v>
      </c>
      <c r="D30" s="86">
        <v>14007875.442199999</v>
      </c>
      <c r="E30" s="86">
        <v>1309630.0312999999</v>
      </c>
      <c r="F30" s="87">
        <f t="shared" si="0"/>
        <v>70242689.422999993</v>
      </c>
    </row>
    <row r="31" spans="1:6" x14ac:dyDescent="0.35">
      <c r="A31" s="84">
        <v>26</v>
      </c>
      <c r="B31" s="85" t="s">
        <v>59</v>
      </c>
      <c r="C31" s="86">
        <v>70548953.293300003</v>
      </c>
      <c r="D31" s="86">
        <v>17992492.318700001</v>
      </c>
      <c r="E31" s="86">
        <v>1682161.4652</v>
      </c>
      <c r="F31" s="87">
        <f t="shared" si="0"/>
        <v>90223607.07720001</v>
      </c>
    </row>
    <row r="32" spans="1:6" x14ac:dyDescent="0.35">
      <c r="A32" s="84">
        <v>27</v>
      </c>
      <c r="B32" s="85" t="s">
        <v>60</v>
      </c>
      <c r="C32" s="86">
        <v>55333113.387599997</v>
      </c>
      <c r="D32" s="86">
        <v>14111911.957900001</v>
      </c>
      <c r="E32" s="86">
        <v>1319356.6558000001</v>
      </c>
      <c r="F32" s="87">
        <f t="shared" si="0"/>
        <v>70764382.001299992</v>
      </c>
    </row>
    <row r="33" spans="1:6" x14ac:dyDescent="0.35">
      <c r="A33" s="84">
        <v>28</v>
      </c>
      <c r="B33" s="85" t="s">
        <v>61</v>
      </c>
      <c r="C33" s="86">
        <v>55442734.482100002</v>
      </c>
      <c r="D33" s="86">
        <v>14139869.2359</v>
      </c>
      <c r="E33" s="86">
        <v>1321970.4491000001</v>
      </c>
      <c r="F33" s="87">
        <f t="shared" si="0"/>
        <v>70904574.167099997</v>
      </c>
    </row>
    <row r="34" spans="1:6" x14ac:dyDescent="0.35">
      <c r="A34" s="84">
        <v>29</v>
      </c>
      <c r="B34" s="85" t="s">
        <v>62</v>
      </c>
      <c r="C34" s="86">
        <v>54318747.434600003</v>
      </c>
      <c r="D34" s="86">
        <v>13853212.561699999</v>
      </c>
      <c r="E34" s="86">
        <v>1295170.2259</v>
      </c>
      <c r="F34" s="87">
        <f t="shared" si="0"/>
        <v>69467130.222199991</v>
      </c>
    </row>
    <row r="35" spans="1:6" x14ac:dyDescent="0.35">
      <c r="A35" s="84">
        <v>30</v>
      </c>
      <c r="B35" s="85" t="s">
        <v>63</v>
      </c>
      <c r="C35" s="86">
        <v>66801386.792300001</v>
      </c>
      <c r="D35" s="86">
        <v>17036729.570500001</v>
      </c>
      <c r="E35" s="86">
        <v>1592804.9027</v>
      </c>
      <c r="F35" s="87">
        <f t="shared" si="0"/>
        <v>85430921.265500009</v>
      </c>
    </row>
    <row r="36" spans="1:6" x14ac:dyDescent="0.35">
      <c r="A36" s="84">
        <v>31</v>
      </c>
      <c r="B36" s="85" t="s">
        <v>64</v>
      </c>
      <c r="C36" s="86">
        <v>62194292.469099998</v>
      </c>
      <c r="D36" s="86">
        <v>15861756.6566</v>
      </c>
      <c r="E36" s="86">
        <v>1482953.8535</v>
      </c>
      <c r="F36" s="87">
        <f t="shared" si="0"/>
        <v>79539002.979199991</v>
      </c>
    </row>
    <row r="37" spans="1:6" x14ac:dyDescent="0.35">
      <c r="A37" s="84">
        <v>32</v>
      </c>
      <c r="B37" s="85" t="s">
        <v>65</v>
      </c>
      <c r="C37" s="86">
        <v>64231987.497199997</v>
      </c>
      <c r="D37" s="86">
        <v>16381441.3639</v>
      </c>
      <c r="E37" s="86">
        <v>1531540.4291000001</v>
      </c>
      <c r="F37" s="87">
        <f t="shared" si="0"/>
        <v>82144969.29020001</v>
      </c>
    </row>
    <row r="38" spans="1:6" x14ac:dyDescent="0.35">
      <c r="A38" s="84">
        <v>33</v>
      </c>
      <c r="B38" s="85" t="s">
        <v>66</v>
      </c>
      <c r="C38" s="86">
        <v>65639260.0678</v>
      </c>
      <c r="D38" s="86">
        <v>16740345.9221</v>
      </c>
      <c r="E38" s="86">
        <v>1565095.2812000001</v>
      </c>
      <c r="F38" s="87">
        <f t="shared" si="0"/>
        <v>83944701.2711</v>
      </c>
    </row>
    <row r="39" spans="1:6" x14ac:dyDescent="0.35">
      <c r="A39" s="84">
        <v>34</v>
      </c>
      <c r="B39" s="85" t="s">
        <v>67</v>
      </c>
      <c r="C39" s="86">
        <v>57371455.7676</v>
      </c>
      <c r="D39" s="86">
        <v>14631761.7629</v>
      </c>
      <c r="E39" s="86">
        <v>1367958.6669000001</v>
      </c>
      <c r="F39" s="87">
        <f t="shared" si="0"/>
        <v>73371176.197399989</v>
      </c>
    </row>
    <row r="40" spans="1:6" x14ac:dyDescent="0.35">
      <c r="A40" s="84">
        <v>35</v>
      </c>
      <c r="B40" s="85" t="s">
        <v>68</v>
      </c>
      <c r="C40" s="86">
        <v>59142606.151900001</v>
      </c>
      <c r="D40" s="86">
        <v>15083468.105799999</v>
      </c>
      <c r="E40" s="86">
        <v>1410189.7814</v>
      </c>
      <c r="F40" s="87">
        <f t="shared" si="0"/>
        <v>75636264.039099991</v>
      </c>
    </row>
    <row r="41" spans="1:6" x14ac:dyDescent="0.35">
      <c r="A41" s="84">
        <v>36</v>
      </c>
      <c r="B41" s="85" t="s">
        <v>69</v>
      </c>
      <c r="C41" s="86">
        <v>59268562.633699998</v>
      </c>
      <c r="D41" s="86">
        <v>15115591.488500001</v>
      </c>
      <c r="E41" s="86">
        <v>1413193.0737999999</v>
      </c>
      <c r="F41" s="87">
        <f t="shared" si="0"/>
        <v>75797347.195999995</v>
      </c>
    </row>
    <row r="42" spans="1:6" x14ac:dyDescent="0.35">
      <c r="A42" s="186" t="s">
        <v>876</v>
      </c>
      <c r="B42" s="187"/>
      <c r="C42" s="88">
        <f>SUM(C6:C41)</f>
        <v>2258508514.3951006</v>
      </c>
      <c r="D42" s="88">
        <f>SUM(D6:D41)</f>
        <v>576000000.00019991</v>
      </c>
      <c r="E42" s="88">
        <f t="shared" ref="E42:F42" si="1">SUM(E6:E41)</f>
        <v>53851628.045400016</v>
      </c>
      <c r="F42" s="88">
        <f t="shared" si="1"/>
        <v>2888360142.4407005</v>
      </c>
    </row>
  </sheetData>
  <mergeCells count="4">
    <mergeCell ref="A1:F1"/>
    <mergeCell ref="A2:F2"/>
    <mergeCell ref="A3:F3"/>
    <mergeCell ref="A42:B4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45"/>
  <sheetViews>
    <sheetView topLeftCell="A30" workbookViewId="0">
      <selection activeCell="A30" sqref="A30"/>
    </sheetView>
  </sheetViews>
  <sheetFormatPr defaultColWidth="8.88671875" defaultRowHeight="18" x14ac:dyDescent="0.35"/>
  <cols>
    <col min="1" max="1" width="8.88671875" style="54"/>
    <col min="2" max="2" width="17.6640625" style="54" customWidth="1"/>
    <col min="3" max="3" width="24.5546875" style="54" customWidth="1"/>
    <col min="4" max="5" width="25.44140625" style="54" customWidth="1"/>
    <col min="6" max="6" width="28.109375" style="54" customWidth="1"/>
    <col min="7" max="7" width="28.6640625" style="54" customWidth="1"/>
    <col min="8" max="8" width="20.5546875" style="54" customWidth="1"/>
    <col min="9" max="9" width="24.6640625" style="54" customWidth="1"/>
    <col min="10" max="10" width="26.44140625" style="54" customWidth="1"/>
    <col min="11" max="11" width="27.88671875" style="54" customWidth="1"/>
    <col min="12" max="16384" width="8.88671875" style="54"/>
  </cols>
  <sheetData>
    <row r="1" spans="1:11" x14ac:dyDescent="0.35">
      <c r="A1" s="186" t="s">
        <v>873</v>
      </c>
      <c r="B1" s="188"/>
      <c r="C1" s="188"/>
      <c r="D1" s="188"/>
      <c r="E1" s="188"/>
      <c r="F1" s="188"/>
      <c r="G1" s="188"/>
      <c r="H1" s="188"/>
      <c r="I1" s="188"/>
      <c r="J1" s="188"/>
      <c r="K1" s="187"/>
    </row>
    <row r="2" spans="1:11" x14ac:dyDescent="0.35">
      <c r="A2" s="186" t="s">
        <v>895</v>
      </c>
      <c r="B2" s="188"/>
      <c r="C2" s="188"/>
      <c r="D2" s="188"/>
      <c r="E2" s="188"/>
      <c r="F2" s="188"/>
      <c r="G2" s="188"/>
      <c r="H2" s="188"/>
      <c r="I2" s="188"/>
      <c r="J2" s="188"/>
      <c r="K2" s="187"/>
    </row>
    <row r="3" spans="1:11" x14ac:dyDescent="0.35">
      <c r="A3" s="161" t="s">
        <v>910</v>
      </c>
      <c r="B3" s="162"/>
      <c r="C3" s="162"/>
      <c r="D3" s="162"/>
      <c r="E3" s="162"/>
      <c r="F3" s="162"/>
      <c r="G3" s="162"/>
      <c r="H3" s="162"/>
      <c r="I3" s="162"/>
      <c r="J3" s="162"/>
      <c r="K3" s="163"/>
    </row>
    <row r="4" spans="1:11" ht="47.4" x14ac:dyDescent="0.35">
      <c r="A4" s="89" t="s">
        <v>0</v>
      </c>
      <c r="B4" s="89" t="s">
        <v>10</v>
      </c>
      <c r="C4" s="90" t="s">
        <v>7</v>
      </c>
      <c r="D4" s="91" t="s">
        <v>911</v>
      </c>
      <c r="E4" s="90" t="s">
        <v>890</v>
      </c>
      <c r="F4" s="82" t="s">
        <v>892</v>
      </c>
      <c r="G4" s="92" t="s">
        <v>912</v>
      </c>
      <c r="H4" s="92" t="s">
        <v>918</v>
      </c>
      <c r="I4" s="92" t="s">
        <v>919</v>
      </c>
      <c r="J4" s="93" t="s">
        <v>25</v>
      </c>
      <c r="K4" s="80" t="s">
        <v>876</v>
      </c>
    </row>
    <row r="5" spans="1:11" x14ac:dyDescent="0.35">
      <c r="A5" s="89"/>
      <c r="B5" s="89"/>
      <c r="C5" s="59" t="s">
        <v>877</v>
      </c>
      <c r="D5" s="59" t="s">
        <v>877</v>
      </c>
      <c r="E5" s="59" t="s">
        <v>877</v>
      </c>
      <c r="F5" s="59" t="s">
        <v>877</v>
      </c>
      <c r="G5" s="59" t="s">
        <v>877</v>
      </c>
      <c r="H5" s="59" t="s">
        <v>877</v>
      </c>
      <c r="I5" s="59" t="s">
        <v>877</v>
      </c>
      <c r="J5" s="59" t="s">
        <v>877</v>
      </c>
      <c r="K5" s="59" t="s">
        <v>877</v>
      </c>
    </row>
    <row r="6" spans="1:11" x14ac:dyDescent="0.35">
      <c r="A6" s="94">
        <v>1</v>
      </c>
      <c r="B6" s="95" t="s">
        <v>34</v>
      </c>
      <c r="C6" s="96">
        <v>1302166241.3016505</v>
      </c>
      <c r="D6" s="96">
        <v>-1E-4</v>
      </c>
      <c r="E6" s="96">
        <v>332098705.95999998</v>
      </c>
      <c r="F6" s="96">
        <v>31048708.310600001</v>
      </c>
      <c r="G6" s="97">
        <v>49959409.66644951</v>
      </c>
      <c r="H6" s="97">
        <f>G6/2</f>
        <v>24979704.833224755</v>
      </c>
      <c r="I6" s="96">
        <f>G6-H6</f>
        <v>24979704.833224755</v>
      </c>
      <c r="J6" s="96">
        <v>1002976716.054</v>
      </c>
      <c r="K6" s="98">
        <f>C6+D6+E6+F6+I6+J6</f>
        <v>2693270076.4593754</v>
      </c>
    </row>
    <row r="7" spans="1:11" x14ac:dyDescent="0.35">
      <c r="A7" s="94">
        <v>2</v>
      </c>
      <c r="B7" s="95" t="s">
        <v>35</v>
      </c>
      <c r="C7" s="96">
        <v>1642495822.0955338</v>
      </c>
      <c r="D7" s="96">
        <v>1E-4</v>
      </c>
      <c r="E7" s="96">
        <v>418894853.62</v>
      </c>
      <c r="F7" s="96">
        <v>39163489.318000004</v>
      </c>
      <c r="G7" s="97">
        <v>63016624.950866006</v>
      </c>
      <c r="H7" s="97"/>
      <c r="I7" s="96">
        <f t="shared" ref="I7:I42" si="0">G7-H7</f>
        <v>63016624.950866006</v>
      </c>
      <c r="J7" s="96">
        <v>1253031777.441</v>
      </c>
      <c r="K7" s="98">
        <f t="shared" ref="K7:K42" si="1">C7+D7+E7+F7+I7+J7</f>
        <v>3416602567.4254999</v>
      </c>
    </row>
    <row r="8" spans="1:11" x14ac:dyDescent="0.35">
      <c r="A8" s="94">
        <v>3</v>
      </c>
      <c r="B8" s="95" t="s">
        <v>36</v>
      </c>
      <c r="C8" s="96">
        <v>2187707917.4559221</v>
      </c>
      <c r="D8" s="96">
        <v>-1E-4</v>
      </c>
      <c r="E8" s="96">
        <v>557943329.60000002</v>
      </c>
      <c r="F8" s="96">
        <v>52163466.417499997</v>
      </c>
      <c r="G8" s="97">
        <v>83934441.404077664</v>
      </c>
      <c r="H8" s="97">
        <f>G8/2</f>
        <v>41967220.702038832</v>
      </c>
      <c r="I8" s="96">
        <f t="shared" si="0"/>
        <v>41967220.702038832</v>
      </c>
      <c r="J8" s="96">
        <v>1694116687.2241001</v>
      </c>
      <c r="K8" s="98">
        <f t="shared" si="1"/>
        <v>4533898621.3994608</v>
      </c>
    </row>
    <row r="9" spans="1:11" x14ac:dyDescent="0.35">
      <c r="A9" s="94">
        <v>4</v>
      </c>
      <c r="B9" s="95" t="s">
        <v>37</v>
      </c>
      <c r="C9" s="96">
        <v>1651372043.6549516</v>
      </c>
      <c r="D9" s="96">
        <v>1E-4</v>
      </c>
      <c r="E9" s="96">
        <v>421158605.81999999</v>
      </c>
      <c r="F9" s="96">
        <v>39375132.966399997</v>
      </c>
      <c r="G9" s="97">
        <v>63357173.473048538</v>
      </c>
      <c r="H9" s="97"/>
      <c r="I9" s="96">
        <f t="shared" si="0"/>
        <v>63357173.473048538</v>
      </c>
      <c r="J9" s="96">
        <v>1411201544.4626999</v>
      </c>
      <c r="K9" s="98">
        <f t="shared" si="1"/>
        <v>3586464500.3771996</v>
      </c>
    </row>
    <row r="10" spans="1:11" x14ac:dyDescent="0.35">
      <c r="A10" s="94">
        <v>5</v>
      </c>
      <c r="B10" s="95" t="s">
        <v>38</v>
      </c>
      <c r="C10" s="96">
        <v>1874634055.4842718</v>
      </c>
      <c r="D10" s="96">
        <v>0</v>
      </c>
      <c r="E10" s="96">
        <v>478098359.63999999</v>
      </c>
      <c r="F10" s="96">
        <v>44698567.764700003</v>
      </c>
      <c r="G10" s="97">
        <v>71922929.486528158</v>
      </c>
      <c r="H10" s="97"/>
      <c r="I10" s="96">
        <f t="shared" si="0"/>
        <v>71922929.486528158</v>
      </c>
      <c r="J10" s="96">
        <v>1394538309.9507999</v>
      </c>
      <c r="K10" s="98">
        <f t="shared" si="1"/>
        <v>3863892222.3262997</v>
      </c>
    </row>
    <row r="11" spans="1:11" x14ac:dyDescent="0.35">
      <c r="A11" s="94">
        <v>6</v>
      </c>
      <c r="B11" s="95" t="s">
        <v>39</v>
      </c>
      <c r="C11" s="96">
        <v>763044678.43650484</v>
      </c>
      <c r="D11" s="96">
        <v>-1E-4</v>
      </c>
      <c r="E11" s="96">
        <v>194603532.37</v>
      </c>
      <c r="F11" s="96">
        <v>18193953.196899999</v>
      </c>
      <c r="G11" s="97">
        <v>29275264.920095142</v>
      </c>
      <c r="H11" s="97">
        <f>G11/2</f>
        <v>14637632.460047571</v>
      </c>
      <c r="I11" s="96">
        <f t="shared" si="0"/>
        <v>14637632.460047571</v>
      </c>
      <c r="J11" s="96">
        <v>587607866.63119996</v>
      </c>
      <c r="K11" s="98">
        <f t="shared" si="1"/>
        <v>1578087663.0945525</v>
      </c>
    </row>
    <row r="12" spans="1:11" x14ac:dyDescent="0.35">
      <c r="A12" s="94">
        <v>7</v>
      </c>
      <c r="B12" s="95" t="s">
        <v>40</v>
      </c>
      <c r="C12" s="96">
        <v>2039891987.1076701</v>
      </c>
      <c r="D12" s="96">
        <f>-139538498.52</f>
        <v>-139538498.52000001</v>
      </c>
      <c r="E12" s="96">
        <v>520245009.95999998</v>
      </c>
      <c r="F12" s="96">
        <v>48638959.668700002</v>
      </c>
      <c r="G12" s="97">
        <v>78263278.702130079</v>
      </c>
      <c r="H12" s="97">
        <f>G12/2</f>
        <v>39131639.35106504</v>
      </c>
      <c r="I12" s="96">
        <f t="shared" si="0"/>
        <v>39131639.35106504</v>
      </c>
      <c r="J12" s="96">
        <v>1414054397.2567999</v>
      </c>
      <c r="K12" s="98">
        <f t="shared" si="1"/>
        <v>3922423494.824235</v>
      </c>
    </row>
    <row r="13" spans="1:11" x14ac:dyDescent="0.35">
      <c r="A13" s="94">
        <v>8</v>
      </c>
      <c r="B13" s="95" t="s">
        <v>41</v>
      </c>
      <c r="C13" s="96">
        <v>2214711391.1242719</v>
      </c>
      <c r="D13" s="96">
        <v>-1E-4</v>
      </c>
      <c r="E13" s="96">
        <v>564830175.82000005</v>
      </c>
      <c r="F13" s="96">
        <v>52807334.2667</v>
      </c>
      <c r="G13" s="97">
        <v>84970467.036228135</v>
      </c>
      <c r="H13" s="97"/>
      <c r="I13" s="96">
        <f t="shared" si="0"/>
        <v>84970467.036228135</v>
      </c>
      <c r="J13" s="96">
        <v>1557076760.3217001</v>
      </c>
      <c r="K13" s="98">
        <f t="shared" si="1"/>
        <v>4474396128.5688</v>
      </c>
    </row>
    <row r="14" spans="1:11" x14ac:dyDescent="0.35">
      <c r="A14" s="94">
        <v>9</v>
      </c>
      <c r="B14" s="95" t="s">
        <v>42</v>
      </c>
      <c r="C14" s="96">
        <v>1427754679.5161164</v>
      </c>
      <c r="D14" s="96">
        <f>-38551266.1799</f>
        <v>-38551266.179899998</v>
      </c>
      <c r="E14" s="96">
        <v>364128224.51999998</v>
      </c>
      <c r="F14" s="96">
        <v>34043225.186999999</v>
      </c>
      <c r="G14" s="97">
        <v>54777783.876583494</v>
      </c>
      <c r="H14" s="97">
        <f>G14/2</f>
        <v>27388891.938291747</v>
      </c>
      <c r="I14" s="96">
        <f t="shared" si="0"/>
        <v>27388891.938291747</v>
      </c>
      <c r="J14" s="96">
        <v>1058454364.1367</v>
      </c>
      <c r="K14" s="98">
        <f t="shared" si="1"/>
        <v>2873218119.1182084</v>
      </c>
    </row>
    <row r="15" spans="1:11" x14ac:dyDescent="0.35">
      <c r="A15" s="94">
        <v>10</v>
      </c>
      <c r="B15" s="95" t="s">
        <v>43</v>
      </c>
      <c r="C15" s="96">
        <v>1829462850.4167962</v>
      </c>
      <c r="D15" s="96">
        <v>0</v>
      </c>
      <c r="E15" s="96">
        <v>466578095.73000002</v>
      </c>
      <c r="F15" s="96">
        <v>43621510.530199997</v>
      </c>
      <c r="G15" s="97">
        <v>70189873.700303882</v>
      </c>
      <c r="H15" s="97">
        <f>G15/2</f>
        <v>35094936.850151941</v>
      </c>
      <c r="I15" s="96">
        <f t="shared" si="0"/>
        <v>35094936.850151941</v>
      </c>
      <c r="J15" s="96">
        <v>1646617838.0134001</v>
      </c>
      <c r="K15" s="98">
        <f t="shared" si="1"/>
        <v>4021375231.5405483</v>
      </c>
    </row>
    <row r="16" spans="1:11" x14ac:dyDescent="0.35">
      <c r="A16" s="94">
        <v>11</v>
      </c>
      <c r="B16" s="95" t="s">
        <v>44</v>
      </c>
      <c r="C16" s="96">
        <v>1056160896.8797086</v>
      </c>
      <c r="D16" s="96">
        <f>-41640087.7481</f>
        <v>-41640087.748099998</v>
      </c>
      <c r="E16" s="96">
        <v>269358593.38999999</v>
      </c>
      <c r="F16" s="96">
        <v>25182983.996800002</v>
      </c>
      <c r="G16" s="97">
        <v>40521074.227991261</v>
      </c>
      <c r="H16" s="97"/>
      <c r="I16" s="96">
        <f t="shared" si="0"/>
        <v>40521074.227991261</v>
      </c>
      <c r="J16" s="96">
        <v>816169146.71089995</v>
      </c>
      <c r="K16" s="98">
        <f t="shared" si="1"/>
        <v>2165752607.4572997</v>
      </c>
    </row>
    <row r="17" spans="1:11" x14ac:dyDescent="0.35">
      <c r="A17" s="94">
        <v>12</v>
      </c>
      <c r="B17" s="95" t="s">
        <v>45</v>
      </c>
      <c r="C17" s="96">
        <v>1399786699.831068</v>
      </c>
      <c r="D17" s="96">
        <v>1E-4</v>
      </c>
      <c r="E17" s="96">
        <v>356995394.94999999</v>
      </c>
      <c r="F17" s="96">
        <v>33376359.7623</v>
      </c>
      <c r="G17" s="97">
        <v>53704753.636532046</v>
      </c>
      <c r="H17" s="97">
        <f>G17/2</f>
        <v>26852376.818266023</v>
      </c>
      <c r="I17" s="96">
        <f t="shared" si="0"/>
        <v>26852376.818266023</v>
      </c>
      <c r="J17" s="96">
        <v>1185675113.5323999</v>
      </c>
      <c r="K17" s="98">
        <f t="shared" si="1"/>
        <v>3002685944.8941336</v>
      </c>
    </row>
    <row r="18" spans="1:11" x14ac:dyDescent="0.35">
      <c r="A18" s="94">
        <v>13</v>
      </c>
      <c r="B18" s="95" t="s">
        <v>46</v>
      </c>
      <c r="C18" s="96">
        <v>1111481402.0197089</v>
      </c>
      <c r="D18" s="96">
        <v>0</v>
      </c>
      <c r="E18" s="96">
        <v>283467289.80000001</v>
      </c>
      <c r="F18" s="96">
        <v>26502040.023600001</v>
      </c>
      <c r="G18" s="97">
        <v>42643521.95509126</v>
      </c>
      <c r="H18" s="97"/>
      <c r="I18" s="96">
        <f t="shared" si="0"/>
        <v>42643521.95509126</v>
      </c>
      <c r="J18" s="96">
        <v>940128166.7859</v>
      </c>
      <c r="K18" s="98">
        <f t="shared" si="1"/>
        <v>2404222420.5843</v>
      </c>
    </row>
    <row r="19" spans="1:11" x14ac:dyDescent="0.35">
      <c r="A19" s="94">
        <v>14</v>
      </c>
      <c r="B19" s="95" t="s">
        <v>47</v>
      </c>
      <c r="C19" s="96">
        <v>1422204097.6601942</v>
      </c>
      <c r="D19" s="96">
        <v>-1E-4</v>
      </c>
      <c r="E19" s="96">
        <v>362712628.72000003</v>
      </c>
      <c r="F19" s="96">
        <v>33910877.725100003</v>
      </c>
      <c r="G19" s="97">
        <v>54564828.123205833</v>
      </c>
      <c r="H19" s="97"/>
      <c r="I19" s="96">
        <f t="shared" si="0"/>
        <v>54564828.123205833</v>
      </c>
      <c r="J19" s="96">
        <v>1120428106.7353001</v>
      </c>
      <c r="K19" s="98">
        <f t="shared" si="1"/>
        <v>2993820538.9637003</v>
      </c>
    </row>
    <row r="20" spans="1:11" x14ac:dyDescent="0.35">
      <c r="A20" s="94">
        <v>15</v>
      </c>
      <c r="B20" s="95" t="s">
        <v>48</v>
      </c>
      <c r="C20" s="96">
        <v>974495241.02174759</v>
      </c>
      <c r="D20" s="96">
        <f>-53983557.43</f>
        <v>-53983557.43</v>
      </c>
      <c r="E20" s="96">
        <v>248530946.53</v>
      </c>
      <c r="F20" s="96">
        <v>23235757.101100001</v>
      </c>
      <c r="G20" s="97">
        <v>37387858.339752421</v>
      </c>
      <c r="H20" s="97"/>
      <c r="I20" s="96">
        <f t="shared" si="0"/>
        <v>37387858.339752421</v>
      </c>
      <c r="J20" s="96">
        <v>798838462.0891</v>
      </c>
      <c r="K20" s="98">
        <f t="shared" si="1"/>
        <v>2028504707.6517</v>
      </c>
    </row>
    <row r="21" spans="1:11" x14ac:dyDescent="0.35">
      <c r="A21" s="94">
        <v>16</v>
      </c>
      <c r="B21" s="95" t="s">
        <v>49</v>
      </c>
      <c r="C21" s="96">
        <v>1906069857.5237865</v>
      </c>
      <c r="D21" s="96">
        <v>0</v>
      </c>
      <c r="E21" s="96">
        <v>486115607.24000001</v>
      </c>
      <c r="F21" s="96">
        <v>45448119.563199997</v>
      </c>
      <c r="G21" s="97">
        <v>73129007.530013576</v>
      </c>
      <c r="H21" s="97">
        <f>G21/2</f>
        <v>36564503.765006788</v>
      </c>
      <c r="I21" s="96">
        <f t="shared" si="0"/>
        <v>36564503.765006788</v>
      </c>
      <c r="J21" s="96">
        <v>1547689024.5439</v>
      </c>
      <c r="K21" s="98">
        <f t="shared" si="1"/>
        <v>4021887112.6358933</v>
      </c>
    </row>
    <row r="22" spans="1:11" x14ac:dyDescent="0.35">
      <c r="A22" s="94">
        <v>17</v>
      </c>
      <c r="B22" s="95" t="s">
        <v>50</v>
      </c>
      <c r="C22" s="96">
        <v>2002505847.8745632</v>
      </c>
      <c r="D22" s="96">
        <v>2.0000000000000001E-4</v>
      </c>
      <c r="E22" s="96">
        <v>510710214.74000001</v>
      </c>
      <c r="F22" s="96">
        <v>47747528.685500003</v>
      </c>
      <c r="G22" s="97">
        <v>76828907.739136875</v>
      </c>
      <c r="H22" s="97"/>
      <c r="I22" s="96">
        <f t="shared" si="0"/>
        <v>76828907.739136875</v>
      </c>
      <c r="J22" s="96">
        <v>1600454242.947</v>
      </c>
      <c r="K22" s="98">
        <f t="shared" si="1"/>
        <v>4238246741.9864001</v>
      </c>
    </row>
    <row r="23" spans="1:11" x14ac:dyDescent="0.35">
      <c r="A23" s="94">
        <v>18</v>
      </c>
      <c r="B23" s="95" t="s">
        <v>51</v>
      </c>
      <c r="C23" s="96">
        <v>2252007443.2875729</v>
      </c>
      <c r="D23" s="96">
        <v>0</v>
      </c>
      <c r="E23" s="96">
        <v>574341995.63999999</v>
      </c>
      <c r="F23" s="96">
        <v>53696617.222800002</v>
      </c>
      <c r="G23" s="97">
        <v>86401381.684927151</v>
      </c>
      <c r="H23" s="97"/>
      <c r="I23" s="96">
        <f t="shared" si="0"/>
        <v>86401381.684927151</v>
      </c>
      <c r="J23" s="96">
        <v>1672090891.7881</v>
      </c>
      <c r="K23" s="98">
        <f t="shared" si="1"/>
        <v>4638538329.6233997</v>
      </c>
    </row>
    <row r="24" spans="1:11" x14ac:dyDescent="0.35">
      <c r="A24" s="94">
        <v>19</v>
      </c>
      <c r="B24" s="95" t="s">
        <v>52</v>
      </c>
      <c r="C24" s="96">
        <v>3585388859.6533012</v>
      </c>
      <c r="D24" s="96">
        <f>-512664445.0404</f>
        <v>-512664445.04040003</v>
      </c>
      <c r="E24" s="96">
        <v>914401681.46000004</v>
      </c>
      <c r="F24" s="96">
        <v>85489616.725999996</v>
      </c>
      <c r="G24" s="97">
        <v>137558404.73579901</v>
      </c>
      <c r="H24" s="97"/>
      <c r="I24" s="96">
        <f t="shared" si="0"/>
        <v>137558404.73579901</v>
      </c>
      <c r="J24" s="96">
        <v>3188605257.6329002</v>
      </c>
      <c r="K24" s="98">
        <f t="shared" si="1"/>
        <v>7398779375.1676006</v>
      </c>
    </row>
    <row r="25" spans="1:11" x14ac:dyDescent="0.35">
      <c r="A25" s="94">
        <v>20</v>
      </c>
      <c r="B25" s="95" t="s">
        <v>53</v>
      </c>
      <c r="C25" s="96">
        <v>2729617567.3050485</v>
      </c>
      <c r="D25" s="96">
        <v>-4.0000000000000002E-4</v>
      </c>
      <c r="E25" s="96">
        <v>696149564.51999998</v>
      </c>
      <c r="F25" s="96">
        <v>65084700.369400002</v>
      </c>
      <c r="G25" s="97">
        <v>104725554.96575148</v>
      </c>
      <c r="H25" s="97"/>
      <c r="I25" s="96">
        <f t="shared" si="0"/>
        <v>104725554.96575148</v>
      </c>
      <c r="J25" s="96">
        <v>2036697054.9354</v>
      </c>
      <c r="K25" s="98">
        <f t="shared" si="1"/>
        <v>5632274442.0951996</v>
      </c>
    </row>
    <row r="26" spans="1:11" x14ac:dyDescent="0.35">
      <c r="A26" s="94">
        <v>21</v>
      </c>
      <c r="B26" s="95" t="s">
        <v>54</v>
      </c>
      <c r="C26" s="96">
        <v>1722681679.7608738</v>
      </c>
      <c r="D26" s="96">
        <v>-1E-4</v>
      </c>
      <c r="E26" s="96">
        <v>439345099.31</v>
      </c>
      <c r="F26" s="96">
        <v>41075432.068899997</v>
      </c>
      <c r="G26" s="97">
        <v>66093066.334226213</v>
      </c>
      <c r="H26" s="97">
        <f>G26/2</f>
        <v>33046533.167113107</v>
      </c>
      <c r="I26" s="96">
        <f t="shared" si="0"/>
        <v>33046533.167113107</v>
      </c>
      <c r="J26" s="96">
        <v>1207539588.0183001</v>
      </c>
      <c r="K26" s="98">
        <f t="shared" si="1"/>
        <v>3443688332.3250875</v>
      </c>
    </row>
    <row r="27" spans="1:11" x14ac:dyDescent="0.35">
      <c r="A27" s="94">
        <v>22</v>
      </c>
      <c r="B27" s="95" t="s">
        <v>55</v>
      </c>
      <c r="C27" s="96">
        <v>1780517699.9070873</v>
      </c>
      <c r="D27" s="96">
        <f>-187142998.7701</f>
        <v>-187142998.7701</v>
      </c>
      <c r="E27" s="96">
        <v>454095341.50999999</v>
      </c>
      <c r="F27" s="96">
        <v>42454467.757200003</v>
      </c>
      <c r="G27" s="97">
        <v>68312025.275312617</v>
      </c>
      <c r="H27" s="97">
        <f>G27/2</f>
        <v>34156012.637656309</v>
      </c>
      <c r="I27" s="96">
        <f t="shared" si="0"/>
        <v>34156012.637656309</v>
      </c>
      <c r="J27" s="96">
        <v>1270095006.0711</v>
      </c>
      <c r="K27" s="98">
        <f t="shared" si="1"/>
        <v>3394175529.1129436</v>
      </c>
    </row>
    <row r="28" spans="1:11" x14ac:dyDescent="0.35">
      <c r="A28" s="94">
        <v>23</v>
      </c>
      <c r="B28" s="95" t="s">
        <v>56</v>
      </c>
      <c r="C28" s="96">
        <v>1259902772.8687379</v>
      </c>
      <c r="D28" s="96">
        <v>-2.0000000000000001E-4</v>
      </c>
      <c r="E28" s="96">
        <v>321320018.30000001</v>
      </c>
      <c r="F28" s="96">
        <v>30040982.828299999</v>
      </c>
      <c r="G28" s="97">
        <v>48337913.219562128</v>
      </c>
      <c r="H28" s="97">
        <f>G28/2</f>
        <v>24168956.609781064</v>
      </c>
      <c r="I28" s="96">
        <f t="shared" si="0"/>
        <v>24168956.609781064</v>
      </c>
      <c r="J28" s="96">
        <v>943514314.347</v>
      </c>
      <c r="K28" s="98">
        <f t="shared" si="1"/>
        <v>2578947044.953619</v>
      </c>
    </row>
    <row r="29" spans="1:11" x14ac:dyDescent="0.35">
      <c r="A29" s="94">
        <v>24</v>
      </c>
      <c r="B29" s="95" t="s">
        <v>57</v>
      </c>
      <c r="C29" s="96">
        <v>2146239570.9793203</v>
      </c>
      <c r="D29" s="96">
        <v>0</v>
      </c>
      <c r="E29" s="96">
        <v>547367426.34000003</v>
      </c>
      <c r="F29" s="96">
        <v>51174699.734999999</v>
      </c>
      <c r="G29" s="97">
        <v>82343450.911679596</v>
      </c>
      <c r="H29" s="97"/>
      <c r="I29" s="96">
        <f t="shared" si="0"/>
        <v>82343450.911679596</v>
      </c>
      <c r="J29" s="96">
        <v>6903153042.7089996</v>
      </c>
      <c r="K29" s="98">
        <f t="shared" si="1"/>
        <v>9730278190.6749992</v>
      </c>
    </row>
    <row r="30" spans="1:11" x14ac:dyDescent="0.35">
      <c r="A30" s="94">
        <v>25</v>
      </c>
      <c r="B30" s="95" t="s">
        <v>58</v>
      </c>
      <c r="C30" s="96">
        <v>1124050423.1518447</v>
      </c>
      <c r="D30" s="96">
        <f>-39238127.2399</f>
        <v>-39238127.2399</v>
      </c>
      <c r="E30" s="96">
        <v>286672837.23000002</v>
      </c>
      <c r="F30" s="96">
        <v>26801734.377799999</v>
      </c>
      <c r="G30" s="97">
        <v>43125749.842655331</v>
      </c>
      <c r="H30" s="97"/>
      <c r="I30" s="96">
        <f t="shared" si="0"/>
        <v>43125749.842655331</v>
      </c>
      <c r="J30" s="96">
        <v>767233204.24800003</v>
      </c>
      <c r="K30" s="98">
        <f t="shared" si="1"/>
        <v>2208645821.6104002</v>
      </c>
    </row>
    <row r="31" spans="1:11" x14ac:dyDescent="0.35">
      <c r="A31" s="94">
        <v>26</v>
      </c>
      <c r="B31" s="95" t="s">
        <v>59</v>
      </c>
      <c r="C31" s="96">
        <v>2080530627.2263107</v>
      </c>
      <c r="D31" s="96">
        <v>-2.9999999999999997E-4</v>
      </c>
      <c r="E31" s="96">
        <v>530609308.60000002</v>
      </c>
      <c r="F31" s="96">
        <v>49607942.923799999</v>
      </c>
      <c r="G31" s="97">
        <v>79822436.362189323</v>
      </c>
      <c r="H31" s="97">
        <f>G31/2</f>
        <v>39911218.181094661</v>
      </c>
      <c r="I31" s="96">
        <f t="shared" si="0"/>
        <v>39911218.181094661</v>
      </c>
      <c r="J31" s="96">
        <v>1484474753.4816</v>
      </c>
      <c r="K31" s="98">
        <f t="shared" si="1"/>
        <v>4185133850.4125051</v>
      </c>
    </row>
    <row r="32" spans="1:11" x14ac:dyDescent="0.35">
      <c r="A32" s="94">
        <v>27</v>
      </c>
      <c r="B32" s="95" t="s">
        <v>60</v>
      </c>
      <c r="C32" s="96">
        <v>1484243027.02233</v>
      </c>
      <c r="D32" s="96">
        <f>-115776950.4</f>
        <v>-115776950.40000001</v>
      </c>
      <c r="E32" s="96">
        <v>378534762.25999999</v>
      </c>
      <c r="F32" s="96">
        <v>35390127.117600001</v>
      </c>
      <c r="G32" s="97">
        <v>56945037.492169894</v>
      </c>
      <c r="H32" s="97"/>
      <c r="I32" s="96">
        <f t="shared" si="0"/>
        <v>56945037.492169894</v>
      </c>
      <c r="J32" s="96">
        <v>1276781869.1159999</v>
      </c>
      <c r="K32" s="98">
        <f t="shared" si="1"/>
        <v>3116117872.6080999</v>
      </c>
    </row>
    <row r="33" spans="1:11" x14ac:dyDescent="0.35">
      <c r="A33" s="94">
        <v>28</v>
      </c>
      <c r="B33" s="95" t="s">
        <v>61</v>
      </c>
      <c r="C33" s="96">
        <v>1417545975.7648544</v>
      </c>
      <c r="D33" s="96">
        <f>-47177126.82</f>
        <v>-47177126.82</v>
      </c>
      <c r="E33" s="96">
        <v>361524641.95999998</v>
      </c>
      <c r="F33" s="96">
        <v>33799809.979800001</v>
      </c>
      <c r="G33" s="97">
        <v>54386112.831445619</v>
      </c>
      <c r="H33" s="97">
        <f>G33/2</f>
        <v>27193056.41572281</v>
      </c>
      <c r="I33" s="96">
        <f t="shared" si="0"/>
        <v>27193056.41572281</v>
      </c>
      <c r="J33" s="96">
        <v>1148500491.5587001</v>
      </c>
      <c r="K33" s="98">
        <f t="shared" si="1"/>
        <v>2941386848.8590775</v>
      </c>
    </row>
    <row r="34" spans="1:11" x14ac:dyDescent="0.35">
      <c r="A34" s="94">
        <v>29</v>
      </c>
      <c r="B34" s="95" t="s">
        <v>62</v>
      </c>
      <c r="C34" s="96">
        <v>1920101864.296602</v>
      </c>
      <c r="D34" s="96">
        <f>-82028645.1001</f>
        <v>-82028645.100099996</v>
      </c>
      <c r="E34" s="96">
        <v>489694268.05000001</v>
      </c>
      <c r="F34" s="96">
        <v>45782697.186099999</v>
      </c>
      <c r="G34" s="97">
        <v>73667364.885898054</v>
      </c>
      <c r="H34" s="97"/>
      <c r="I34" s="96">
        <f t="shared" si="0"/>
        <v>73667364.885898054</v>
      </c>
      <c r="J34" s="96">
        <v>1556443562.1115999</v>
      </c>
      <c r="K34" s="98">
        <f t="shared" si="1"/>
        <v>4003661111.4301</v>
      </c>
    </row>
    <row r="35" spans="1:11" x14ac:dyDescent="0.35">
      <c r="A35" s="94">
        <v>30</v>
      </c>
      <c r="B35" s="95" t="s">
        <v>63</v>
      </c>
      <c r="C35" s="96">
        <v>2422058687.1429124</v>
      </c>
      <c r="D35" s="96">
        <f>-83688581.46</f>
        <v>-83688581.459999993</v>
      </c>
      <c r="E35" s="96">
        <v>617711111.07000005</v>
      </c>
      <c r="F35" s="96">
        <v>57751300.3354</v>
      </c>
      <c r="G35" s="97">
        <v>92925632.956487358</v>
      </c>
      <c r="H35" s="97"/>
      <c r="I35" s="96">
        <f t="shared" si="0"/>
        <v>92925632.956487358</v>
      </c>
      <c r="J35" s="96">
        <v>2596017042.5325999</v>
      </c>
      <c r="K35" s="98">
        <f t="shared" si="1"/>
        <v>5702775192.5774002</v>
      </c>
    </row>
    <row r="36" spans="1:11" x14ac:dyDescent="0.35">
      <c r="A36" s="94">
        <v>31</v>
      </c>
      <c r="B36" s="95" t="s">
        <v>64</v>
      </c>
      <c r="C36" s="96">
        <v>1518306275.0088348</v>
      </c>
      <c r="D36" s="96">
        <v>1E-4</v>
      </c>
      <c r="E36" s="96">
        <v>387222102.02999997</v>
      </c>
      <c r="F36" s="96">
        <v>36202327.447400004</v>
      </c>
      <c r="G36" s="97">
        <v>58251921.134865046</v>
      </c>
      <c r="H36" s="97">
        <f>G36/2</f>
        <v>29125960.567432523</v>
      </c>
      <c r="I36" s="96">
        <f t="shared" si="0"/>
        <v>29125960.567432523</v>
      </c>
      <c r="J36" s="96">
        <v>1068339407.6083</v>
      </c>
      <c r="K36" s="98">
        <f t="shared" si="1"/>
        <v>3039196072.6620674</v>
      </c>
    </row>
    <row r="37" spans="1:11" x14ac:dyDescent="0.35">
      <c r="A37" s="94">
        <v>32</v>
      </c>
      <c r="B37" s="95" t="s">
        <v>65</v>
      </c>
      <c r="C37" s="96">
        <v>1882024798.0658255</v>
      </c>
      <c r="D37" s="96">
        <v>1E-4</v>
      </c>
      <c r="E37" s="96">
        <v>479983261.86000001</v>
      </c>
      <c r="F37" s="96">
        <v>44874791.815700002</v>
      </c>
      <c r="G37" s="97">
        <v>72206485.552574769</v>
      </c>
      <c r="H37" s="97">
        <f>G37/2</f>
        <v>36103242.776287384</v>
      </c>
      <c r="I37" s="96">
        <f t="shared" si="0"/>
        <v>36103242.776287384</v>
      </c>
      <c r="J37" s="96">
        <v>2684387307.9526</v>
      </c>
      <c r="K37" s="98">
        <f t="shared" si="1"/>
        <v>5127373402.4705124</v>
      </c>
    </row>
    <row r="38" spans="1:11" x14ac:dyDescent="0.35">
      <c r="A38" s="94">
        <v>33</v>
      </c>
      <c r="B38" s="95" t="s">
        <v>66</v>
      </c>
      <c r="C38" s="96">
        <v>1895490263.7992234</v>
      </c>
      <c r="D38" s="96">
        <f>-35989038.17</f>
        <v>-35989038.170000002</v>
      </c>
      <c r="E38" s="96">
        <v>483417434.55000001</v>
      </c>
      <c r="F38" s="96">
        <v>45195860.896700002</v>
      </c>
      <c r="G38" s="97">
        <v>72723106.777276695</v>
      </c>
      <c r="H38" s="97"/>
      <c r="I38" s="96">
        <f t="shared" si="0"/>
        <v>72723106.777276695</v>
      </c>
      <c r="J38" s="96">
        <v>1377418319.2023001</v>
      </c>
      <c r="K38" s="98">
        <f t="shared" si="1"/>
        <v>3838255947.0555</v>
      </c>
    </row>
    <row r="39" spans="1:11" x14ac:dyDescent="0.35">
      <c r="A39" s="94">
        <v>34</v>
      </c>
      <c r="B39" s="95" t="s">
        <v>67</v>
      </c>
      <c r="C39" s="96">
        <v>1420676294.1965048</v>
      </c>
      <c r="D39" s="96">
        <v>1E-4</v>
      </c>
      <c r="E39" s="96">
        <v>362322984.5</v>
      </c>
      <c r="F39" s="96">
        <v>33874448.9472</v>
      </c>
      <c r="G39" s="97">
        <v>54506211.829795137</v>
      </c>
      <c r="H39" s="97"/>
      <c r="I39" s="96">
        <f t="shared" si="0"/>
        <v>54506211.829795137</v>
      </c>
      <c r="J39" s="96">
        <v>966796924.06420004</v>
      </c>
      <c r="K39" s="98">
        <f t="shared" si="1"/>
        <v>2838176863.5377998</v>
      </c>
    </row>
    <row r="40" spans="1:11" x14ac:dyDescent="0.35">
      <c r="A40" s="94">
        <v>35</v>
      </c>
      <c r="B40" s="95" t="s">
        <v>68</v>
      </c>
      <c r="C40" s="96">
        <v>1428365509.4609709</v>
      </c>
      <c r="D40" s="96">
        <v>1E-4</v>
      </c>
      <c r="E40" s="96">
        <v>364284007.88</v>
      </c>
      <c r="F40" s="96">
        <v>34057789.748400003</v>
      </c>
      <c r="G40" s="97">
        <v>54801219.212929115</v>
      </c>
      <c r="H40" s="97"/>
      <c r="I40" s="96">
        <f t="shared" si="0"/>
        <v>54801219.212929115</v>
      </c>
      <c r="J40" s="96">
        <v>970066940.72759998</v>
      </c>
      <c r="K40" s="98">
        <f t="shared" si="1"/>
        <v>2851575467.0299997</v>
      </c>
    </row>
    <row r="41" spans="1:11" x14ac:dyDescent="0.35">
      <c r="A41" s="94">
        <v>36</v>
      </c>
      <c r="B41" s="95" t="s">
        <v>69</v>
      </c>
      <c r="C41" s="96">
        <v>1290623721.371068</v>
      </c>
      <c r="D41" s="96">
        <v>0</v>
      </c>
      <c r="E41" s="96">
        <v>329154952.81999999</v>
      </c>
      <c r="F41" s="96">
        <v>30773489.737500001</v>
      </c>
      <c r="G41" s="97">
        <v>49516564.918132029</v>
      </c>
      <c r="H41" s="97"/>
      <c r="I41" s="96">
        <f t="shared" si="0"/>
        <v>49516564.918132029</v>
      </c>
      <c r="J41" s="96">
        <v>965582727.898</v>
      </c>
      <c r="K41" s="98">
        <f t="shared" si="1"/>
        <v>2665651456.7447</v>
      </c>
    </row>
    <row r="42" spans="1:11" x14ac:dyDescent="0.35">
      <c r="A42" s="94">
        <v>37</v>
      </c>
      <c r="B42" s="95" t="s">
        <v>70</v>
      </c>
      <c r="C42" s="96">
        <v>570028852.41543686</v>
      </c>
      <c r="D42" s="96">
        <v>-1E-4</v>
      </c>
      <c r="E42" s="96">
        <v>145377631.69999999</v>
      </c>
      <c r="F42" s="96">
        <v>13591705.1185</v>
      </c>
      <c r="G42" s="97">
        <v>21869945.676963102</v>
      </c>
      <c r="H42" s="97"/>
      <c r="I42" s="96">
        <f t="shared" si="0"/>
        <v>21869945.676963102</v>
      </c>
      <c r="J42" s="96">
        <v>2859486783.5510001</v>
      </c>
      <c r="K42" s="98">
        <f t="shared" si="1"/>
        <v>3610354918.4618001</v>
      </c>
    </row>
    <row r="43" spans="1:11" x14ac:dyDescent="0.35">
      <c r="A43" s="99"/>
      <c r="B43" s="99"/>
      <c r="C43" s="100">
        <f>SUM(C6:C42)</f>
        <v>62736347622.089134</v>
      </c>
      <c r="D43" s="100">
        <f t="shared" ref="D43:J43" si="2">SUM(D6:D42)</f>
        <v>-1377419322.8792005</v>
      </c>
      <c r="E43" s="100">
        <f t="shared" si="2"/>
        <v>15999999999.999998</v>
      </c>
      <c r="F43" s="100">
        <f>SUM(F6:F42)</f>
        <v>1495878556.8238001</v>
      </c>
      <c r="G43" s="100">
        <f t="shared" ref="G43:I43" si="3">SUM(G6:G42)</f>
        <v>2406966785.3686738</v>
      </c>
      <c r="H43" s="100">
        <f t="shared" si="3"/>
        <v>470321887.07318056</v>
      </c>
      <c r="I43" s="100">
        <f t="shared" si="3"/>
        <v>1936644898.2954926</v>
      </c>
      <c r="J43" s="100">
        <f t="shared" si="2"/>
        <v>57972283014.391205</v>
      </c>
      <c r="K43" s="100">
        <f>SUM(K6:K42)</f>
        <v>138763734768.7204</v>
      </c>
    </row>
    <row r="45" spans="1:11" x14ac:dyDescent="0.35">
      <c r="K45" s="108"/>
    </row>
  </sheetData>
  <mergeCells count="3">
    <mergeCell ref="A1:K1"/>
    <mergeCell ref="A2:K2"/>
    <mergeCell ref="A3:K3"/>
  </mergeCells>
  <pageMargins left="0.7" right="0.7" top="0.75" bottom="0.75" header="0.3" footer="0.3"/>
  <pageSetup scale="48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780"/>
  <sheetViews>
    <sheetView workbookViewId="0">
      <pane xSplit="3" ySplit="4" topLeftCell="D419" activePane="bottomRight" state="frozen"/>
      <selection pane="topRight" activeCell="D1" sqref="D1"/>
      <selection pane="bottomLeft" activeCell="A5" sqref="A5"/>
      <selection pane="bottomRight" activeCell="D424" sqref="D424"/>
    </sheetView>
  </sheetViews>
  <sheetFormatPr defaultColWidth="17.6640625" defaultRowHeight="13.2" x14ac:dyDescent="0.25"/>
  <cols>
    <col min="1" max="1" width="9.6640625" customWidth="1"/>
    <col min="3" max="3" width="23.109375" customWidth="1"/>
    <col min="4" max="4" width="24.33203125" customWidth="1"/>
    <col min="5" max="5" width="22.88671875" customWidth="1"/>
    <col min="6" max="6" width="19.33203125" customWidth="1"/>
    <col min="7" max="7" width="25.44140625" customWidth="1"/>
    <col min="8" max="8" width="21" customWidth="1"/>
    <col min="9" max="9" width="17.88671875" customWidth="1"/>
    <col min="10" max="10" width="16" customWidth="1"/>
  </cols>
  <sheetData>
    <row r="1" spans="1:13" ht="17.399999999999999" x14ac:dyDescent="0.3">
      <c r="A1" s="189" t="s">
        <v>873</v>
      </c>
      <c r="B1" s="189"/>
      <c r="C1" s="189"/>
      <c r="D1" s="189"/>
      <c r="E1" s="189"/>
      <c r="F1" s="189"/>
      <c r="G1" s="189"/>
      <c r="H1" s="135"/>
      <c r="I1" s="135"/>
      <c r="J1" s="135"/>
    </row>
    <row r="2" spans="1:13" ht="17.399999999999999" x14ac:dyDescent="0.3">
      <c r="A2" s="189" t="s">
        <v>895</v>
      </c>
      <c r="B2" s="189"/>
      <c r="C2" s="189"/>
      <c r="D2" s="189"/>
      <c r="E2" s="189"/>
      <c r="F2" s="189"/>
      <c r="G2" s="189"/>
      <c r="H2" s="135"/>
      <c r="I2" s="135"/>
      <c r="J2" s="135"/>
    </row>
    <row r="3" spans="1:13" ht="39" customHeight="1" x14ac:dyDescent="0.3">
      <c r="A3" s="190" t="s">
        <v>916</v>
      </c>
      <c r="B3" s="190"/>
      <c r="C3" s="190"/>
      <c r="D3" s="190"/>
      <c r="E3" s="190"/>
      <c r="F3" s="190"/>
      <c r="G3" s="190"/>
      <c r="H3" s="136"/>
      <c r="I3" s="136"/>
      <c r="J3" s="136"/>
    </row>
    <row r="4" spans="1:13" ht="52.2" x14ac:dyDescent="0.3">
      <c r="A4" s="101" t="s">
        <v>33</v>
      </c>
      <c r="B4" s="101" t="s">
        <v>913</v>
      </c>
      <c r="C4" s="102" t="s">
        <v>914</v>
      </c>
      <c r="D4" s="102" t="s">
        <v>915</v>
      </c>
      <c r="E4" s="102" t="s">
        <v>890</v>
      </c>
      <c r="F4" s="82" t="s">
        <v>892</v>
      </c>
      <c r="G4" s="103" t="s">
        <v>876</v>
      </c>
      <c r="H4" s="137"/>
      <c r="I4" s="137"/>
      <c r="J4" s="137"/>
    </row>
    <row r="5" spans="1:13" ht="18" x14ac:dyDescent="0.35">
      <c r="A5" s="104"/>
      <c r="B5" s="104"/>
      <c r="C5" s="104"/>
      <c r="D5" s="59" t="s">
        <v>877</v>
      </c>
      <c r="E5" s="59" t="s">
        <v>877</v>
      </c>
      <c r="F5" s="59" t="s">
        <v>877</v>
      </c>
      <c r="G5" s="59" t="s">
        <v>877</v>
      </c>
      <c r="H5" s="138"/>
      <c r="I5" s="138"/>
      <c r="J5" s="138"/>
      <c r="K5" s="133" t="s">
        <v>959</v>
      </c>
      <c r="M5" s="134" t="s">
        <v>960</v>
      </c>
    </row>
    <row r="6" spans="1:13" ht="18" x14ac:dyDescent="0.35">
      <c r="A6" s="105">
        <v>1</v>
      </c>
      <c r="B6" s="106" t="s">
        <v>34</v>
      </c>
      <c r="C6" s="106" t="s">
        <v>73</v>
      </c>
      <c r="D6" s="107">
        <v>2001331.2627466021</v>
      </c>
      <c r="E6" s="107">
        <v>510410.65380000003</v>
      </c>
      <c r="F6" s="107">
        <v>47719.521999999997</v>
      </c>
      <c r="G6" s="87">
        <f>SUM(D6:F6)</f>
        <v>2559461.4385466021</v>
      </c>
      <c r="H6" s="139"/>
      <c r="I6" s="139"/>
      <c r="J6" s="139"/>
      <c r="K6" s="16">
        <f>0.6/20.6*L6</f>
        <v>2001331.2627466021</v>
      </c>
      <c r="L6" s="18">
        <v>68712373.354300007</v>
      </c>
      <c r="M6" s="16">
        <f>L6-K6</f>
        <v>66711042.091553405</v>
      </c>
    </row>
    <row r="7" spans="1:13" ht="18" x14ac:dyDescent="0.35">
      <c r="A7" s="105">
        <v>2</v>
      </c>
      <c r="B7" s="106" t="s">
        <v>34</v>
      </c>
      <c r="C7" s="106" t="s">
        <v>74</v>
      </c>
      <c r="D7" s="107">
        <v>3338960.4968213588</v>
      </c>
      <c r="E7" s="107">
        <v>851553.68420000002</v>
      </c>
      <c r="F7" s="107">
        <v>79613.805999999997</v>
      </c>
      <c r="G7" s="87">
        <f t="shared" ref="G7:G70" si="0">SUM(D7:F7)</f>
        <v>4270127.9870213587</v>
      </c>
      <c r="H7" s="139"/>
      <c r="I7" s="139"/>
      <c r="J7" s="139"/>
      <c r="K7" s="16">
        <f t="shared" ref="K7:K70" si="1">0.6/20.6*L7</f>
        <v>3338960.4968213588</v>
      </c>
      <c r="L7" s="18">
        <v>114637643.7242</v>
      </c>
      <c r="M7" s="16">
        <f t="shared" ref="M7:M70" si="2">L7-K7</f>
        <v>111298683.22737864</v>
      </c>
    </row>
    <row r="8" spans="1:13" ht="18" x14ac:dyDescent="0.35">
      <c r="A8" s="105">
        <v>3</v>
      </c>
      <c r="B8" s="106" t="s">
        <v>34</v>
      </c>
      <c r="C8" s="106" t="s">
        <v>75</v>
      </c>
      <c r="D8" s="107">
        <v>2349326.3285941747</v>
      </c>
      <c r="E8" s="107">
        <v>599161.77280000004</v>
      </c>
      <c r="F8" s="107">
        <v>56017.078000000001</v>
      </c>
      <c r="G8" s="87">
        <f t="shared" si="0"/>
        <v>3004505.1793941748</v>
      </c>
      <c r="H8" s="139"/>
      <c r="I8" s="139"/>
      <c r="J8" s="139"/>
      <c r="K8" s="16">
        <f t="shared" si="1"/>
        <v>2349326.3285941747</v>
      </c>
      <c r="L8" s="18">
        <v>80660203.948400006</v>
      </c>
      <c r="M8" s="16">
        <f t="shared" si="2"/>
        <v>78310877.619805828</v>
      </c>
    </row>
    <row r="9" spans="1:13" ht="18" x14ac:dyDescent="0.35">
      <c r="A9" s="105">
        <v>4</v>
      </c>
      <c r="B9" s="106" t="s">
        <v>34</v>
      </c>
      <c r="C9" s="106" t="s">
        <v>76</v>
      </c>
      <c r="D9" s="107">
        <v>2393709.0830242718</v>
      </c>
      <c r="E9" s="107">
        <v>610480.95369999995</v>
      </c>
      <c r="F9" s="107">
        <v>57075.335500000001</v>
      </c>
      <c r="G9" s="87">
        <f t="shared" si="0"/>
        <v>3061265.3722242718</v>
      </c>
      <c r="H9" s="139"/>
      <c r="I9" s="139"/>
      <c r="J9" s="139"/>
      <c r="K9" s="16">
        <f t="shared" si="1"/>
        <v>2393709.0830242718</v>
      </c>
      <c r="L9" s="18">
        <v>82184011.850500003</v>
      </c>
      <c r="M9" s="16">
        <f t="shared" si="2"/>
        <v>79790302.767475724</v>
      </c>
    </row>
    <row r="10" spans="1:13" ht="18" x14ac:dyDescent="0.35">
      <c r="A10" s="105">
        <v>5</v>
      </c>
      <c r="B10" s="106" t="s">
        <v>34</v>
      </c>
      <c r="C10" s="106" t="s">
        <v>77</v>
      </c>
      <c r="D10" s="107">
        <v>2178744.0760485437</v>
      </c>
      <c r="E10" s="107">
        <v>555657.23120000004</v>
      </c>
      <c r="F10" s="107">
        <v>51949.7336</v>
      </c>
      <c r="G10" s="87">
        <f t="shared" si="0"/>
        <v>2786351.0408485439</v>
      </c>
      <c r="H10" s="139"/>
      <c r="I10" s="139"/>
      <c r="J10" s="139"/>
      <c r="K10" s="16">
        <f t="shared" si="1"/>
        <v>2178744.0760485437</v>
      </c>
      <c r="L10" s="18">
        <v>74803546.611000001</v>
      </c>
      <c r="M10" s="16">
        <f t="shared" si="2"/>
        <v>72624802.534951463</v>
      </c>
    </row>
    <row r="11" spans="1:13" ht="36" x14ac:dyDescent="0.35">
      <c r="A11" s="105">
        <v>6</v>
      </c>
      <c r="B11" s="106" t="s">
        <v>34</v>
      </c>
      <c r="C11" s="106" t="s">
        <v>78</v>
      </c>
      <c r="D11" s="107">
        <v>2250079.4695194173</v>
      </c>
      <c r="E11" s="107">
        <v>573850.29379999998</v>
      </c>
      <c r="F11" s="107">
        <v>53650.646800000002</v>
      </c>
      <c r="G11" s="87">
        <f t="shared" si="0"/>
        <v>2877580.4101194176</v>
      </c>
      <c r="H11" s="139"/>
      <c r="I11" s="139"/>
      <c r="J11" s="139"/>
      <c r="K11" s="16">
        <f t="shared" si="1"/>
        <v>2250079.4695194173</v>
      </c>
      <c r="L11" s="18">
        <v>77252728.453500003</v>
      </c>
      <c r="M11" s="16">
        <f t="shared" si="2"/>
        <v>75002648.983980581</v>
      </c>
    </row>
    <row r="12" spans="1:13" ht="36" x14ac:dyDescent="0.35">
      <c r="A12" s="105">
        <v>7</v>
      </c>
      <c r="B12" s="106" t="s">
        <v>34</v>
      </c>
      <c r="C12" s="106" t="s">
        <v>79</v>
      </c>
      <c r="D12" s="107">
        <v>2183179.7589699025</v>
      </c>
      <c r="E12" s="107">
        <v>556788.48809999996</v>
      </c>
      <c r="F12" s="107">
        <v>52055.497499999998</v>
      </c>
      <c r="G12" s="87">
        <f t="shared" si="0"/>
        <v>2792023.7445699028</v>
      </c>
      <c r="H12" s="139"/>
      <c r="I12" s="139"/>
      <c r="J12" s="139"/>
      <c r="K12" s="16">
        <f t="shared" si="1"/>
        <v>2183179.7589699025</v>
      </c>
      <c r="L12" s="18">
        <v>74955838.391299993</v>
      </c>
      <c r="M12" s="16">
        <f t="shared" si="2"/>
        <v>72772658.63233009</v>
      </c>
    </row>
    <row r="13" spans="1:13" ht="18" x14ac:dyDescent="0.35">
      <c r="A13" s="105">
        <v>8</v>
      </c>
      <c r="B13" s="106" t="s">
        <v>34</v>
      </c>
      <c r="C13" s="106" t="s">
        <v>80</v>
      </c>
      <c r="D13" s="107">
        <v>2128736.3991378639</v>
      </c>
      <c r="E13" s="107">
        <v>542903.495</v>
      </c>
      <c r="F13" s="107">
        <v>50757.356</v>
      </c>
      <c r="G13" s="87">
        <f t="shared" si="0"/>
        <v>2722397.2501378641</v>
      </c>
      <c r="H13" s="139"/>
      <c r="I13" s="139"/>
      <c r="J13" s="139"/>
      <c r="K13" s="16">
        <f t="shared" si="1"/>
        <v>2128736.3991378639</v>
      </c>
      <c r="L13" s="18">
        <v>73086616.370399997</v>
      </c>
      <c r="M13" s="16">
        <f t="shared" si="2"/>
        <v>70957879.971262127</v>
      </c>
    </row>
    <row r="14" spans="1:13" ht="18" x14ac:dyDescent="0.35">
      <c r="A14" s="105">
        <v>9</v>
      </c>
      <c r="B14" s="106" t="s">
        <v>34</v>
      </c>
      <c r="C14" s="106" t="s">
        <v>81</v>
      </c>
      <c r="D14" s="107">
        <v>2296603.4311019415</v>
      </c>
      <c r="E14" s="107">
        <v>585715.55869999994</v>
      </c>
      <c r="F14" s="107">
        <v>54759.959000000003</v>
      </c>
      <c r="G14" s="87">
        <f t="shared" si="0"/>
        <v>2937078.9488019412</v>
      </c>
      <c r="H14" s="139"/>
      <c r="I14" s="139"/>
      <c r="J14" s="139"/>
      <c r="K14" s="16">
        <f t="shared" si="1"/>
        <v>2296603.4311019415</v>
      </c>
      <c r="L14" s="18">
        <v>78850051.134499997</v>
      </c>
      <c r="M14" s="16">
        <f t="shared" si="2"/>
        <v>76553447.703398049</v>
      </c>
    </row>
    <row r="15" spans="1:13" ht="18" x14ac:dyDescent="0.35">
      <c r="A15" s="105">
        <v>10</v>
      </c>
      <c r="B15" s="106" t="s">
        <v>34</v>
      </c>
      <c r="C15" s="106" t="s">
        <v>82</v>
      </c>
      <c r="D15" s="107">
        <v>2330587.7843796113</v>
      </c>
      <c r="E15" s="107">
        <v>594382.77750000008</v>
      </c>
      <c r="F15" s="107">
        <v>55570.278200000001</v>
      </c>
      <c r="G15" s="87">
        <f t="shared" si="0"/>
        <v>2980540.8400796116</v>
      </c>
      <c r="H15" s="139"/>
      <c r="I15" s="139"/>
      <c r="J15" s="139"/>
      <c r="K15" s="16">
        <f t="shared" si="1"/>
        <v>2330587.7843796113</v>
      </c>
      <c r="L15" s="18">
        <v>80016847.263699993</v>
      </c>
      <c r="M15" s="16">
        <f t="shared" si="2"/>
        <v>77686259.479320377</v>
      </c>
    </row>
    <row r="16" spans="1:13" ht="18" x14ac:dyDescent="0.35">
      <c r="A16" s="105">
        <v>11</v>
      </c>
      <c r="B16" s="106" t="s">
        <v>34</v>
      </c>
      <c r="C16" s="106" t="s">
        <v>83</v>
      </c>
      <c r="D16" s="107">
        <v>2548684.1626310674</v>
      </c>
      <c r="E16" s="107">
        <v>650005.11100000003</v>
      </c>
      <c r="F16" s="107">
        <v>60770.544199999997</v>
      </c>
      <c r="G16" s="87">
        <f t="shared" si="0"/>
        <v>3259459.8178310674</v>
      </c>
      <c r="H16" s="139"/>
      <c r="I16" s="139"/>
      <c r="J16" s="139"/>
      <c r="K16" s="16">
        <f t="shared" si="1"/>
        <v>2548684.1626310674</v>
      </c>
      <c r="L16" s="18">
        <v>87504822.916999996</v>
      </c>
      <c r="M16" s="16">
        <f t="shared" si="2"/>
        <v>84956138.754368931</v>
      </c>
    </row>
    <row r="17" spans="1:15" ht="18" x14ac:dyDescent="0.35">
      <c r="A17" s="105">
        <v>12</v>
      </c>
      <c r="B17" s="106" t="s">
        <v>34</v>
      </c>
      <c r="C17" s="106" t="s">
        <v>84</v>
      </c>
      <c r="D17" s="107">
        <v>2453929.7728427183</v>
      </c>
      <c r="E17" s="107">
        <v>625839.37150000001</v>
      </c>
      <c r="F17" s="107">
        <v>58511.231</v>
      </c>
      <c r="G17" s="87">
        <f t="shared" si="0"/>
        <v>3138280.3753427183</v>
      </c>
      <c r="H17" s="139"/>
      <c r="I17" s="139"/>
      <c r="J17" s="139"/>
      <c r="K17" s="16">
        <f t="shared" si="1"/>
        <v>2453929.7728427183</v>
      </c>
      <c r="L17" s="18">
        <v>84251588.867599994</v>
      </c>
      <c r="M17" s="16">
        <f t="shared" si="2"/>
        <v>81797659.094757274</v>
      </c>
    </row>
    <row r="18" spans="1:15" ht="18" x14ac:dyDescent="0.35">
      <c r="A18" s="105">
        <v>13</v>
      </c>
      <c r="B18" s="106" t="s">
        <v>34</v>
      </c>
      <c r="C18" s="106" t="s">
        <v>85</v>
      </c>
      <c r="D18" s="107">
        <v>1873874.9024009707</v>
      </c>
      <c r="E18" s="107">
        <v>477904.74859999999</v>
      </c>
      <c r="F18" s="107">
        <v>44680.4666</v>
      </c>
      <c r="G18" s="87">
        <f t="shared" si="0"/>
        <v>2396460.1176009704</v>
      </c>
      <c r="H18" s="139"/>
      <c r="I18" s="139"/>
      <c r="J18" s="139"/>
      <c r="K18" s="16">
        <f t="shared" si="1"/>
        <v>1873874.9024009707</v>
      </c>
      <c r="L18" s="18">
        <v>64336371.649099998</v>
      </c>
      <c r="M18" s="16">
        <f t="shared" si="2"/>
        <v>62462496.746699028</v>
      </c>
    </row>
    <row r="19" spans="1:15" ht="18" x14ac:dyDescent="0.35">
      <c r="A19" s="105">
        <v>14</v>
      </c>
      <c r="B19" s="106" t="s">
        <v>34</v>
      </c>
      <c r="C19" s="106" t="s">
        <v>86</v>
      </c>
      <c r="D19" s="107">
        <v>1770555.8295058249</v>
      </c>
      <c r="E19" s="107">
        <v>451554.71019999997</v>
      </c>
      <c r="F19" s="107">
        <v>42216.938000000002</v>
      </c>
      <c r="G19" s="87">
        <f t="shared" si="0"/>
        <v>2264327.4777058251</v>
      </c>
      <c r="H19" s="139"/>
      <c r="I19" s="139"/>
      <c r="J19" s="139"/>
      <c r="K19" s="16">
        <f t="shared" si="1"/>
        <v>1770555.8295058249</v>
      </c>
      <c r="L19" s="18">
        <v>60789083.479699999</v>
      </c>
      <c r="M19" s="16">
        <f t="shared" si="2"/>
        <v>59018527.650194176</v>
      </c>
    </row>
    <row r="20" spans="1:15" ht="18" x14ac:dyDescent="0.35">
      <c r="A20" s="105">
        <v>15</v>
      </c>
      <c r="B20" s="106" t="s">
        <v>34</v>
      </c>
      <c r="C20" s="106" t="s">
        <v>87</v>
      </c>
      <c r="D20" s="107">
        <v>1843667.2397592231</v>
      </c>
      <c r="E20" s="107">
        <v>470200.72019999998</v>
      </c>
      <c r="F20" s="107">
        <v>43960.198400000001</v>
      </c>
      <c r="G20" s="87">
        <f t="shared" si="0"/>
        <v>2357828.158359223</v>
      </c>
      <c r="H20" s="139"/>
      <c r="I20" s="139"/>
      <c r="J20" s="139"/>
      <c r="K20" s="16">
        <f t="shared" si="1"/>
        <v>1843667.2397592231</v>
      </c>
      <c r="L20" s="18">
        <v>63299241.898400001</v>
      </c>
      <c r="M20" s="16">
        <f t="shared" si="2"/>
        <v>61455574.65864078</v>
      </c>
    </row>
    <row r="21" spans="1:15" ht="18" x14ac:dyDescent="0.35">
      <c r="A21" s="105">
        <v>16</v>
      </c>
      <c r="B21" s="106" t="s">
        <v>34</v>
      </c>
      <c r="C21" s="106" t="s">
        <v>88</v>
      </c>
      <c r="D21" s="107">
        <v>2748313.3150805822</v>
      </c>
      <c r="E21" s="107">
        <v>700917.64510000008</v>
      </c>
      <c r="F21" s="107">
        <v>65530.479700000004</v>
      </c>
      <c r="G21" s="87">
        <f t="shared" si="0"/>
        <v>3514761.4398805825</v>
      </c>
      <c r="H21" s="139"/>
      <c r="I21" s="139"/>
      <c r="J21" s="139"/>
      <c r="K21" s="16">
        <f t="shared" si="1"/>
        <v>2748313.3150805822</v>
      </c>
      <c r="L21" s="18">
        <v>94358757.151099995</v>
      </c>
      <c r="M21" s="16">
        <f t="shared" si="2"/>
        <v>91610443.836019412</v>
      </c>
    </row>
    <row r="22" spans="1:15" ht="18" x14ac:dyDescent="0.35">
      <c r="A22" s="105">
        <v>17</v>
      </c>
      <c r="B22" s="106" t="s">
        <v>34</v>
      </c>
      <c r="C22" s="106" t="s">
        <v>89</v>
      </c>
      <c r="D22" s="107">
        <v>2374703.9264854365</v>
      </c>
      <c r="E22" s="107">
        <v>605633.96290000004</v>
      </c>
      <c r="F22" s="107">
        <v>56622.178599999999</v>
      </c>
      <c r="G22" s="87">
        <f t="shared" si="0"/>
        <v>3036960.0679854369</v>
      </c>
      <c r="H22" s="139"/>
      <c r="I22" s="139"/>
      <c r="J22" s="139"/>
      <c r="K22" s="16">
        <f t="shared" si="1"/>
        <v>2374703.9264854365</v>
      </c>
      <c r="L22" s="18">
        <v>81531501.475999996</v>
      </c>
      <c r="M22" s="16">
        <f t="shared" si="2"/>
        <v>79156797.549514562</v>
      </c>
    </row>
    <row r="23" spans="1:15" ht="18" x14ac:dyDescent="0.35">
      <c r="A23" s="105">
        <v>18</v>
      </c>
      <c r="B23" s="106" t="s">
        <v>35</v>
      </c>
      <c r="C23" s="106" t="s">
        <v>90</v>
      </c>
      <c r="D23" s="107">
        <v>2435336.3645009706</v>
      </c>
      <c r="E23" s="107">
        <v>621097.39100000006</v>
      </c>
      <c r="F23" s="107">
        <v>58067.891799999998</v>
      </c>
      <c r="G23" s="87">
        <f t="shared" si="0"/>
        <v>3114501.6473009703</v>
      </c>
      <c r="H23" s="139"/>
      <c r="I23" s="139"/>
      <c r="J23" s="139"/>
      <c r="K23" s="16">
        <f t="shared" si="1"/>
        <v>2435336.3645009706</v>
      </c>
      <c r="L23" s="18">
        <v>83613215.181199998</v>
      </c>
      <c r="M23" s="16">
        <f t="shared" si="2"/>
        <v>81177878.816699028</v>
      </c>
      <c r="O23" s="16">
        <f>N23-M23</f>
        <v>-81177878.816699028</v>
      </c>
    </row>
    <row r="24" spans="1:15" ht="18" x14ac:dyDescent="0.35">
      <c r="A24" s="105">
        <v>19</v>
      </c>
      <c r="B24" s="106" t="s">
        <v>35</v>
      </c>
      <c r="C24" s="106" t="s">
        <v>91</v>
      </c>
      <c r="D24" s="107">
        <v>2975122.3105980577</v>
      </c>
      <c r="E24" s="107">
        <v>758762.00589999999</v>
      </c>
      <c r="F24" s="107">
        <v>70938.488400000002</v>
      </c>
      <c r="G24" s="87">
        <f t="shared" si="0"/>
        <v>3804822.8048980581</v>
      </c>
      <c r="H24" s="139"/>
      <c r="I24" s="139"/>
      <c r="J24" s="139"/>
      <c r="K24" s="16">
        <f t="shared" si="1"/>
        <v>2975122.3105980577</v>
      </c>
      <c r="L24" s="18">
        <v>102145865.9972</v>
      </c>
      <c r="M24" s="16">
        <f t="shared" si="2"/>
        <v>99170743.686601937</v>
      </c>
    </row>
    <row r="25" spans="1:15" ht="18" x14ac:dyDescent="0.35">
      <c r="A25" s="105">
        <v>20</v>
      </c>
      <c r="B25" s="106" t="s">
        <v>35</v>
      </c>
      <c r="C25" s="106" t="s">
        <v>92</v>
      </c>
      <c r="D25" s="107">
        <v>2533317.4997883495</v>
      </c>
      <c r="E25" s="107">
        <v>646086.06539999996</v>
      </c>
      <c r="F25" s="107">
        <v>60404.143199999999</v>
      </c>
      <c r="G25" s="87">
        <f t="shared" si="0"/>
        <v>3239807.708388349</v>
      </c>
      <c r="H25" s="139"/>
      <c r="I25" s="139"/>
      <c r="J25" s="139"/>
      <c r="K25" s="16">
        <f t="shared" si="1"/>
        <v>2533317.4997883495</v>
      </c>
      <c r="L25" s="18">
        <v>86977234.159400001</v>
      </c>
      <c r="M25" s="16">
        <f t="shared" si="2"/>
        <v>84443916.659611657</v>
      </c>
    </row>
    <row r="26" spans="1:15" ht="18" x14ac:dyDescent="0.35">
      <c r="A26" s="105">
        <v>21</v>
      </c>
      <c r="B26" s="106" t="s">
        <v>35</v>
      </c>
      <c r="C26" s="106" t="s">
        <v>93</v>
      </c>
      <c r="D26" s="107">
        <v>2217955.9725728151</v>
      </c>
      <c r="E26" s="107">
        <v>565657.65950000007</v>
      </c>
      <c r="F26" s="107">
        <v>52884.697699999997</v>
      </c>
      <c r="G26" s="87">
        <f t="shared" si="0"/>
        <v>2836498.3297728151</v>
      </c>
      <c r="H26" s="139"/>
      <c r="I26" s="139"/>
      <c r="J26" s="139"/>
      <c r="K26" s="16">
        <f t="shared" si="1"/>
        <v>2217955.9725728151</v>
      </c>
      <c r="L26" s="18">
        <v>76149821.724999994</v>
      </c>
      <c r="M26" s="16">
        <f t="shared" si="2"/>
        <v>73931865.752427176</v>
      </c>
    </row>
    <row r="27" spans="1:15" ht="18" x14ac:dyDescent="0.35">
      <c r="A27" s="105">
        <v>22</v>
      </c>
      <c r="B27" s="106" t="s">
        <v>35</v>
      </c>
      <c r="C27" s="106" t="s">
        <v>94</v>
      </c>
      <c r="D27" s="107">
        <v>2194746.9147291258</v>
      </c>
      <c r="E27" s="107">
        <v>559738.52430000005</v>
      </c>
      <c r="F27" s="107">
        <v>52331.303500000002</v>
      </c>
      <c r="G27" s="87">
        <f t="shared" si="0"/>
        <v>2806816.7425291259</v>
      </c>
      <c r="H27" s="139"/>
      <c r="I27" s="139"/>
      <c r="J27" s="139"/>
      <c r="K27" s="16">
        <f t="shared" si="1"/>
        <v>2194746.9147291258</v>
      </c>
      <c r="L27" s="18">
        <v>75352977.405699998</v>
      </c>
      <c r="M27" s="16">
        <f t="shared" si="2"/>
        <v>73158230.49097088</v>
      </c>
    </row>
    <row r="28" spans="1:15" ht="18" x14ac:dyDescent="0.35">
      <c r="A28" s="105">
        <v>23</v>
      </c>
      <c r="B28" s="106" t="s">
        <v>35</v>
      </c>
      <c r="C28" s="106" t="s">
        <v>95</v>
      </c>
      <c r="D28" s="107">
        <v>2346500.7167941746</v>
      </c>
      <c r="E28" s="107">
        <v>598441.14130000002</v>
      </c>
      <c r="F28" s="107">
        <v>55949.704400000002</v>
      </c>
      <c r="G28" s="87">
        <f t="shared" si="0"/>
        <v>3000891.5624941746</v>
      </c>
      <c r="H28" s="139"/>
      <c r="I28" s="139"/>
      <c r="J28" s="139"/>
      <c r="K28" s="16">
        <f t="shared" si="1"/>
        <v>2346500.7167941746</v>
      </c>
      <c r="L28" s="18">
        <v>80563191.276600003</v>
      </c>
      <c r="M28" s="16">
        <f t="shared" si="2"/>
        <v>78216690.559805825</v>
      </c>
    </row>
    <row r="29" spans="1:15" ht="18" x14ac:dyDescent="0.35">
      <c r="A29" s="105">
        <v>24</v>
      </c>
      <c r="B29" s="106" t="s">
        <v>35</v>
      </c>
      <c r="C29" s="106" t="s">
        <v>96</v>
      </c>
      <c r="D29" s="107">
        <v>2555901.8788660192</v>
      </c>
      <c r="E29" s="107">
        <v>651845.88540000003</v>
      </c>
      <c r="F29" s="107">
        <v>60942.642599999999</v>
      </c>
      <c r="G29" s="87">
        <f t="shared" si="0"/>
        <v>3268690.4068660191</v>
      </c>
      <c r="H29" s="139"/>
      <c r="I29" s="139"/>
      <c r="J29" s="139"/>
      <c r="K29" s="16">
        <f t="shared" si="1"/>
        <v>2555901.8788660192</v>
      </c>
      <c r="L29" s="18">
        <v>87752631.174400002</v>
      </c>
      <c r="M29" s="16">
        <f t="shared" si="2"/>
        <v>85196729.295533985</v>
      </c>
    </row>
    <row r="30" spans="1:15" ht="18" x14ac:dyDescent="0.35">
      <c r="A30" s="105">
        <v>25</v>
      </c>
      <c r="B30" s="106" t="s">
        <v>35</v>
      </c>
      <c r="C30" s="106" t="s">
        <v>97</v>
      </c>
      <c r="D30" s="107">
        <v>2673686.5768805826</v>
      </c>
      <c r="E30" s="107">
        <v>681885.17259999993</v>
      </c>
      <c r="F30" s="107">
        <v>63751.088000000003</v>
      </c>
      <c r="G30" s="87">
        <f t="shared" si="0"/>
        <v>3419322.8374805828</v>
      </c>
      <c r="H30" s="139"/>
      <c r="I30" s="139"/>
      <c r="J30" s="139"/>
      <c r="K30" s="16">
        <f t="shared" si="1"/>
        <v>2673686.5768805826</v>
      </c>
      <c r="L30" s="18">
        <v>91796572.472900003</v>
      </c>
      <c r="M30" s="16">
        <f t="shared" si="2"/>
        <v>89122885.896019414</v>
      </c>
    </row>
    <row r="31" spans="1:15" ht="18" x14ac:dyDescent="0.35">
      <c r="A31" s="105">
        <v>26</v>
      </c>
      <c r="B31" s="106" t="s">
        <v>35</v>
      </c>
      <c r="C31" s="106" t="s">
        <v>800</v>
      </c>
      <c r="D31" s="107">
        <v>2324637.4501019418</v>
      </c>
      <c r="E31" s="107">
        <v>592865.23060000001</v>
      </c>
      <c r="F31" s="107">
        <v>55428.399100000002</v>
      </c>
      <c r="G31" s="87">
        <f t="shared" si="0"/>
        <v>2972931.0798019418</v>
      </c>
      <c r="H31" s="139"/>
      <c r="I31" s="139"/>
      <c r="J31" s="139"/>
      <c r="K31" s="16">
        <f t="shared" si="1"/>
        <v>2324637.4501019418</v>
      </c>
      <c r="L31" s="18">
        <v>79812552.453500003</v>
      </c>
      <c r="M31" s="16">
        <f t="shared" si="2"/>
        <v>77487915.003398061</v>
      </c>
    </row>
    <row r="32" spans="1:15" ht="18" x14ac:dyDescent="0.35">
      <c r="A32" s="105">
        <v>27</v>
      </c>
      <c r="B32" s="106" t="s">
        <v>35</v>
      </c>
      <c r="C32" s="106" t="s">
        <v>98</v>
      </c>
      <c r="D32" s="107">
        <v>2081407.1255621356</v>
      </c>
      <c r="E32" s="107">
        <v>530832.8469</v>
      </c>
      <c r="F32" s="107">
        <v>49628.842100000002</v>
      </c>
      <c r="G32" s="87">
        <f t="shared" si="0"/>
        <v>2661868.8145621354</v>
      </c>
      <c r="H32" s="139"/>
      <c r="I32" s="139"/>
      <c r="J32" s="139"/>
      <c r="K32" s="16">
        <f t="shared" si="1"/>
        <v>2081407.1255621356</v>
      </c>
      <c r="L32" s="18">
        <v>71461644.644299999</v>
      </c>
      <c r="M32" s="16">
        <f t="shared" si="2"/>
        <v>69380237.518737867</v>
      </c>
    </row>
    <row r="33" spans="1:13" ht="18" x14ac:dyDescent="0.35">
      <c r="A33" s="105">
        <v>28</v>
      </c>
      <c r="B33" s="106" t="s">
        <v>35</v>
      </c>
      <c r="C33" s="106" t="s">
        <v>99</v>
      </c>
      <c r="D33" s="107">
        <v>2115175.0409126212</v>
      </c>
      <c r="E33" s="107">
        <v>539444.86629999999</v>
      </c>
      <c r="F33" s="107">
        <v>50434.000500000002</v>
      </c>
      <c r="G33" s="87">
        <f t="shared" si="0"/>
        <v>2705053.9077126211</v>
      </c>
      <c r="H33" s="139"/>
      <c r="I33" s="139"/>
      <c r="J33" s="139"/>
      <c r="K33" s="16">
        <f t="shared" si="1"/>
        <v>2115175.0409126212</v>
      </c>
      <c r="L33" s="18">
        <v>72621009.738000005</v>
      </c>
      <c r="M33" s="16">
        <f t="shared" si="2"/>
        <v>70505834.697087377</v>
      </c>
    </row>
    <row r="34" spans="1:13" ht="18" x14ac:dyDescent="0.35">
      <c r="A34" s="105">
        <v>29</v>
      </c>
      <c r="B34" s="106" t="s">
        <v>35</v>
      </c>
      <c r="C34" s="106" t="s">
        <v>100</v>
      </c>
      <c r="D34" s="107">
        <v>2070892.5326825241</v>
      </c>
      <c r="E34" s="107">
        <v>528151.25170000002</v>
      </c>
      <c r="F34" s="107">
        <v>49378.133300000001</v>
      </c>
      <c r="G34" s="87">
        <f t="shared" si="0"/>
        <v>2648421.9176825238</v>
      </c>
      <c r="H34" s="139"/>
      <c r="I34" s="139"/>
      <c r="J34" s="139"/>
      <c r="K34" s="16">
        <f t="shared" si="1"/>
        <v>2070892.5326825241</v>
      </c>
      <c r="L34" s="18">
        <v>71100643.622099996</v>
      </c>
      <c r="M34" s="16">
        <f t="shared" si="2"/>
        <v>69029751.089417472</v>
      </c>
    </row>
    <row r="35" spans="1:13" ht="18" x14ac:dyDescent="0.35">
      <c r="A35" s="105">
        <v>30</v>
      </c>
      <c r="B35" s="106" t="s">
        <v>35</v>
      </c>
      <c r="C35" s="106" t="s">
        <v>101</v>
      </c>
      <c r="D35" s="107">
        <v>2401244.4133194173</v>
      </c>
      <c r="E35" s="107">
        <v>612402.73089999997</v>
      </c>
      <c r="F35" s="107">
        <v>57255.007100000003</v>
      </c>
      <c r="G35" s="87">
        <f t="shared" si="0"/>
        <v>3070902.1513194172</v>
      </c>
      <c r="H35" s="139"/>
      <c r="I35" s="139"/>
      <c r="J35" s="139"/>
      <c r="K35" s="16">
        <f t="shared" si="1"/>
        <v>2401244.4133194173</v>
      </c>
      <c r="L35" s="18">
        <v>82442724.857299998</v>
      </c>
      <c r="M35" s="16">
        <f t="shared" si="2"/>
        <v>80041480.443980575</v>
      </c>
    </row>
    <row r="36" spans="1:13" ht="18" x14ac:dyDescent="0.35">
      <c r="A36" s="105">
        <v>31</v>
      </c>
      <c r="B36" s="106" t="s">
        <v>35</v>
      </c>
      <c r="C36" s="106" t="s">
        <v>102</v>
      </c>
      <c r="D36" s="107">
        <v>2327864.2491728151</v>
      </c>
      <c r="E36" s="107">
        <v>593688.17920000001</v>
      </c>
      <c r="F36" s="107">
        <v>55505.338499999998</v>
      </c>
      <c r="G36" s="87">
        <f t="shared" si="0"/>
        <v>2977057.7668728153</v>
      </c>
      <c r="H36" s="139"/>
      <c r="I36" s="139"/>
      <c r="J36" s="139"/>
      <c r="K36" s="16">
        <f t="shared" si="1"/>
        <v>2327864.2491728151</v>
      </c>
      <c r="L36" s="18">
        <v>79923339.221599996</v>
      </c>
      <c r="M36" s="16">
        <f t="shared" si="2"/>
        <v>77595474.972427174</v>
      </c>
    </row>
    <row r="37" spans="1:13" ht="18" x14ac:dyDescent="0.35">
      <c r="A37" s="105">
        <v>32</v>
      </c>
      <c r="B37" s="106" t="s">
        <v>35</v>
      </c>
      <c r="C37" s="106" t="s">
        <v>103</v>
      </c>
      <c r="D37" s="107">
        <v>2221342.5990873785</v>
      </c>
      <c r="E37" s="107">
        <v>566521.36969999992</v>
      </c>
      <c r="F37" s="107">
        <v>52965.448100000001</v>
      </c>
      <c r="G37" s="87">
        <f t="shared" si="0"/>
        <v>2840829.4168873788</v>
      </c>
      <c r="H37" s="139"/>
      <c r="I37" s="139"/>
      <c r="J37" s="139"/>
      <c r="K37" s="16">
        <f t="shared" si="1"/>
        <v>2221342.5990873785</v>
      </c>
      <c r="L37" s="18">
        <v>76266095.901999995</v>
      </c>
      <c r="M37" s="16">
        <f t="shared" si="2"/>
        <v>74044753.302912623</v>
      </c>
    </row>
    <row r="38" spans="1:13" ht="18" x14ac:dyDescent="0.35">
      <c r="A38" s="105">
        <v>33</v>
      </c>
      <c r="B38" s="106" t="s">
        <v>35</v>
      </c>
      <c r="C38" s="106" t="s">
        <v>104</v>
      </c>
      <c r="D38" s="107">
        <v>2069458.2478951456</v>
      </c>
      <c r="E38" s="107">
        <v>527785.45809999993</v>
      </c>
      <c r="F38" s="107">
        <v>49343.934300000001</v>
      </c>
      <c r="G38" s="87">
        <f t="shared" si="0"/>
        <v>2646587.6402951451</v>
      </c>
      <c r="H38" s="139"/>
      <c r="I38" s="139"/>
      <c r="J38" s="139"/>
      <c r="K38" s="16">
        <f t="shared" si="1"/>
        <v>2069458.2478951456</v>
      </c>
      <c r="L38" s="18">
        <v>71051399.844400004</v>
      </c>
      <c r="M38" s="16">
        <f t="shared" si="2"/>
        <v>68981941.596504852</v>
      </c>
    </row>
    <row r="39" spans="1:13" ht="18" x14ac:dyDescent="0.35">
      <c r="A39" s="105">
        <v>34</v>
      </c>
      <c r="B39" s="106" t="s">
        <v>35</v>
      </c>
      <c r="C39" s="106" t="s">
        <v>105</v>
      </c>
      <c r="D39" s="107">
        <v>1966724.1623009704</v>
      </c>
      <c r="E39" s="107">
        <v>501584.61230000004</v>
      </c>
      <c r="F39" s="107">
        <v>46894.354099999997</v>
      </c>
      <c r="G39" s="87">
        <f t="shared" si="0"/>
        <v>2515203.1287009707</v>
      </c>
      <c r="H39" s="139"/>
      <c r="I39" s="139"/>
      <c r="J39" s="139"/>
      <c r="K39" s="16">
        <f t="shared" si="1"/>
        <v>1966724.1623009704</v>
      </c>
      <c r="L39" s="18">
        <v>67524196.238999993</v>
      </c>
      <c r="M39" s="16">
        <f t="shared" si="2"/>
        <v>65557472.076699018</v>
      </c>
    </row>
    <row r="40" spans="1:13" ht="18" x14ac:dyDescent="0.35">
      <c r="A40" s="105">
        <v>35</v>
      </c>
      <c r="B40" s="106" t="s">
        <v>35</v>
      </c>
      <c r="C40" s="106" t="s">
        <v>106</v>
      </c>
      <c r="D40" s="107">
        <v>2227974.7003601938</v>
      </c>
      <c r="E40" s="107">
        <v>568212.79139999999</v>
      </c>
      <c r="F40" s="107">
        <v>53123.583100000003</v>
      </c>
      <c r="G40" s="87">
        <f t="shared" si="0"/>
        <v>2849311.0748601938</v>
      </c>
      <c r="H40" s="139"/>
      <c r="I40" s="139"/>
      <c r="J40" s="139"/>
      <c r="K40" s="16">
        <f t="shared" si="1"/>
        <v>2227974.7003601938</v>
      </c>
      <c r="L40" s="18">
        <v>76493798.045699999</v>
      </c>
      <c r="M40" s="16">
        <f t="shared" si="2"/>
        <v>74265823.345339805</v>
      </c>
    </row>
    <row r="41" spans="1:13" ht="18" x14ac:dyDescent="0.35">
      <c r="A41" s="105">
        <v>36</v>
      </c>
      <c r="B41" s="106" t="s">
        <v>35</v>
      </c>
      <c r="C41" s="106" t="s">
        <v>107</v>
      </c>
      <c r="D41" s="107">
        <v>2804391.6528844661</v>
      </c>
      <c r="E41" s="107">
        <v>715219.61580000003</v>
      </c>
      <c r="F41" s="107">
        <v>66867.6054</v>
      </c>
      <c r="G41" s="87">
        <f t="shared" si="0"/>
        <v>3586478.8740844661</v>
      </c>
      <c r="H41" s="139"/>
      <c r="I41" s="139"/>
      <c r="J41" s="139"/>
      <c r="K41" s="16">
        <f t="shared" si="1"/>
        <v>2804391.6528844661</v>
      </c>
      <c r="L41" s="18">
        <v>96284113.415700004</v>
      </c>
      <c r="M41" s="16">
        <f t="shared" si="2"/>
        <v>93479721.762815535</v>
      </c>
    </row>
    <row r="42" spans="1:13" ht="18" x14ac:dyDescent="0.35">
      <c r="A42" s="105">
        <v>37</v>
      </c>
      <c r="B42" s="106" t="s">
        <v>35</v>
      </c>
      <c r="C42" s="106" t="s">
        <v>108</v>
      </c>
      <c r="D42" s="107">
        <v>2402749.0992320385</v>
      </c>
      <c r="E42" s="107">
        <v>612786.47940000007</v>
      </c>
      <c r="F42" s="107">
        <v>57290.884599999998</v>
      </c>
      <c r="G42" s="87">
        <f t="shared" si="0"/>
        <v>3072826.4632320385</v>
      </c>
      <c r="H42" s="139"/>
      <c r="I42" s="139"/>
      <c r="J42" s="139"/>
      <c r="K42" s="16">
        <f t="shared" si="1"/>
        <v>2402749.0992320385</v>
      </c>
      <c r="L42" s="18">
        <v>82494385.7403</v>
      </c>
      <c r="M42" s="16">
        <f t="shared" si="2"/>
        <v>80091636.641067967</v>
      </c>
    </row>
    <row r="43" spans="1:13" ht="18" x14ac:dyDescent="0.35">
      <c r="A43" s="105">
        <v>38</v>
      </c>
      <c r="B43" s="106" t="s">
        <v>35</v>
      </c>
      <c r="C43" s="106" t="s">
        <v>801</v>
      </c>
      <c r="D43" s="107">
        <v>2328445.1546242717</v>
      </c>
      <c r="E43" s="107">
        <v>593836.33070000005</v>
      </c>
      <c r="F43" s="107">
        <v>55519.189599999998</v>
      </c>
      <c r="G43" s="87">
        <f t="shared" si="0"/>
        <v>2977800.6749242721</v>
      </c>
      <c r="H43" s="139"/>
      <c r="I43" s="139"/>
      <c r="J43" s="139"/>
      <c r="K43" s="16">
        <f t="shared" si="1"/>
        <v>2328445.1546242717</v>
      </c>
      <c r="L43" s="18">
        <v>79943283.642100006</v>
      </c>
      <c r="M43" s="16">
        <f t="shared" si="2"/>
        <v>77614838.487475738</v>
      </c>
    </row>
    <row r="44" spans="1:13" ht="18" x14ac:dyDescent="0.35">
      <c r="A44" s="105">
        <v>39</v>
      </c>
      <c r="B44" s="106" t="s">
        <v>36</v>
      </c>
      <c r="C44" s="106" t="s">
        <v>109</v>
      </c>
      <c r="D44" s="107">
        <v>2235857.7986155339</v>
      </c>
      <c r="E44" s="107">
        <v>570223.26190000004</v>
      </c>
      <c r="F44" s="107">
        <v>53311.546900000001</v>
      </c>
      <c r="G44" s="87">
        <f t="shared" si="0"/>
        <v>2859392.6074155341</v>
      </c>
      <c r="H44" s="139"/>
      <c r="I44" s="139"/>
      <c r="J44" s="139"/>
      <c r="K44" s="16">
        <f t="shared" si="1"/>
        <v>2235857.7986155339</v>
      </c>
      <c r="L44" s="18">
        <v>76764451.085800007</v>
      </c>
      <c r="M44" s="16">
        <f t="shared" si="2"/>
        <v>74528593.287184477</v>
      </c>
    </row>
    <row r="45" spans="1:13" ht="18" x14ac:dyDescent="0.35">
      <c r="A45" s="105">
        <v>40</v>
      </c>
      <c r="B45" s="106" t="s">
        <v>36</v>
      </c>
      <c r="C45" s="106" t="s">
        <v>110</v>
      </c>
      <c r="D45" s="107">
        <v>1745754.3696407764</v>
      </c>
      <c r="E45" s="107">
        <v>445229.4558</v>
      </c>
      <c r="F45" s="107">
        <v>41625.574699999997</v>
      </c>
      <c r="G45" s="87">
        <f t="shared" si="0"/>
        <v>2232609.4001407763</v>
      </c>
      <c r="H45" s="139"/>
      <c r="I45" s="139"/>
      <c r="J45" s="139"/>
      <c r="K45" s="16">
        <f t="shared" si="1"/>
        <v>1745754.3696407764</v>
      </c>
      <c r="L45" s="18">
        <v>59937566.691</v>
      </c>
      <c r="M45" s="16">
        <f t="shared" si="2"/>
        <v>58191812.321359225</v>
      </c>
    </row>
    <row r="46" spans="1:13" ht="18" x14ac:dyDescent="0.35">
      <c r="A46" s="105">
        <v>41</v>
      </c>
      <c r="B46" s="106" t="s">
        <v>36</v>
      </c>
      <c r="C46" s="106" t="s">
        <v>111</v>
      </c>
      <c r="D46" s="107">
        <v>2304890.3338572811</v>
      </c>
      <c r="E46" s="107">
        <v>587829.01359999995</v>
      </c>
      <c r="F46" s="107">
        <v>54957.550999999999</v>
      </c>
      <c r="G46" s="87">
        <f t="shared" si="0"/>
        <v>2947676.8984572813</v>
      </c>
      <c r="H46" s="139"/>
      <c r="I46" s="139"/>
      <c r="J46" s="139"/>
      <c r="K46" s="16">
        <f t="shared" si="1"/>
        <v>2304890.3338572811</v>
      </c>
      <c r="L46" s="18">
        <v>79134568.129099995</v>
      </c>
      <c r="M46" s="16">
        <f t="shared" si="2"/>
        <v>76829677.795242712</v>
      </c>
    </row>
    <row r="47" spans="1:13" ht="18" x14ac:dyDescent="0.35">
      <c r="A47" s="105">
        <v>42</v>
      </c>
      <c r="B47" s="106" t="s">
        <v>36</v>
      </c>
      <c r="C47" s="106" t="s">
        <v>112</v>
      </c>
      <c r="D47" s="107">
        <v>1766960.237691262</v>
      </c>
      <c r="E47" s="107">
        <v>450637.70640000002</v>
      </c>
      <c r="F47" s="107">
        <v>42131.205099999999</v>
      </c>
      <c r="G47" s="87">
        <f t="shared" si="0"/>
        <v>2259729.1491912622</v>
      </c>
      <c r="H47" s="139"/>
      <c r="I47" s="139"/>
      <c r="J47" s="139"/>
      <c r="K47" s="16">
        <f t="shared" si="1"/>
        <v>1766960.237691262</v>
      </c>
      <c r="L47" s="18">
        <v>60665634.827399999</v>
      </c>
      <c r="M47" s="16">
        <f t="shared" si="2"/>
        <v>58898674.589708738</v>
      </c>
    </row>
    <row r="48" spans="1:13" ht="18" x14ac:dyDescent="0.35">
      <c r="A48" s="105">
        <v>43</v>
      </c>
      <c r="B48" s="106" t="s">
        <v>36</v>
      </c>
      <c r="C48" s="106" t="s">
        <v>113</v>
      </c>
      <c r="D48" s="107">
        <v>2374504.4152834951</v>
      </c>
      <c r="E48" s="107">
        <v>605583.08030000003</v>
      </c>
      <c r="F48" s="107">
        <v>56617.421499999997</v>
      </c>
      <c r="G48" s="87">
        <f t="shared" si="0"/>
        <v>3036704.9170834953</v>
      </c>
      <c r="H48" s="139"/>
      <c r="I48" s="139"/>
      <c r="J48" s="139"/>
      <c r="K48" s="16">
        <f t="shared" si="1"/>
        <v>2374504.4152834951</v>
      </c>
      <c r="L48" s="18">
        <v>81524651.591399997</v>
      </c>
      <c r="M48" s="16">
        <f t="shared" si="2"/>
        <v>79150147.176116496</v>
      </c>
    </row>
    <row r="49" spans="1:13" ht="18" x14ac:dyDescent="0.35">
      <c r="A49" s="105">
        <v>44</v>
      </c>
      <c r="B49" s="106" t="s">
        <v>36</v>
      </c>
      <c r="C49" s="106" t="s">
        <v>114</v>
      </c>
      <c r="D49" s="107">
        <v>2069648.0786475725</v>
      </c>
      <c r="E49" s="107">
        <v>527833.87170000002</v>
      </c>
      <c r="F49" s="107">
        <v>49348.460599999999</v>
      </c>
      <c r="G49" s="87">
        <f t="shared" si="0"/>
        <v>2646830.4109475724</v>
      </c>
      <c r="H49" s="139"/>
      <c r="I49" s="139"/>
      <c r="J49" s="139"/>
      <c r="K49" s="16">
        <f t="shared" si="1"/>
        <v>2069648.0786475725</v>
      </c>
      <c r="L49" s="18">
        <v>71057917.366899997</v>
      </c>
      <c r="M49" s="16">
        <f t="shared" si="2"/>
        <v>68988269.288252428</v>
      </c>
    </row>
    <row r="50" spans="1:13" ht="18" x14ac:dyDescent="0.35">
      <c r="A50" s="105">
        <v>45</v>
      </c>
      <c r="B50" s="106" t="s">
        <v>36</v>
      </c>
      <c r="C50" s="106" t="s">
        <v>115</v>
      </c>
      <c r="D50" s="107">
        <v>2347341.3813611651</v>
      </c>
      <c r="E50" s="107">
        <v>598655.54059999995</v>
      </c>
      <c r="F50" s="107">
        <v>55969.749100000001</v>
      </c>
      <c r="G50" s="87">
        <f t="shared" si="0"/>
        <v>3001966.6710611652</v>
      </c>
      <c r="H50" s="139"/>
      <c r="I50" s="139"/>
      <c r="J50" s="139"/>
      <c r="K50" s="16">
        <f t="shared" si="1"/>
        <v>2347341.3813611651</v>
      </c>
      <c r="L50" s="18">
        <v>80592054.093400002</v>
      </c>
      <c r="M50" s="16">
        <f t="shared" si="2"/>
        <v>78244712.71203883</v>
      </c>
    </row>
    <row r="51" spans="1:13" ht="18" x14ac:dyDescent="0.35">
      <c r="A51" s="105">
        <v>46</v>
      </c>
      <c r="B51" s="106" t="s">
        <v>36</v>
      </c>
      <c r="C51" s="106" t="s">
        <v>116</v>
      </c>
      <c r="D51" s="107">
        <v>1880805.0713242716</v>
      </c>
      <c r="E51" s="107">
        <v>479672.18819999998</v>
      </c>
      <c r="F51" s="107">
        <v>44845.7088</v>
      </c>
      <c r="G51" s="87">
        <f t="shared" si="0"/>
        <v>2405322.968324272</v>
      </c>
      <c r="H51" s="139"/>
      <c r="I51" s="139"/>
      <c r="J51" s="139"/>
      <c r="K51" s="16">
        <f t="shared" si="1"/>
        <v>1880805.0713242716</v>
      </c>
      <c r="L51" s="18">
        <v>64574307.448799998</v>
      </c>
      <c r="M51" s="16">
        <f t="shared" si="2"/>
        <v>62693502.377475724</v>
      </c>
    </row>
    <row r="52" spans="1:13" ht="36" x14ac:dyDescent="0.35">
      <c r="A52" s="105">
        <v>47</v>
      </c>
      <c r="B52" s="106" t="s">
        <v>36</v>
      </c>
      <c r="C52" s="106" t="s">
        <v>117</v>
      </c>
      <c r="D52" s="107">
        <v>2182739.3625087379</v>
      </c>
      <c r="E52" s="107">
        <v>556676.17139999999</v>
      </c>
      <c r="F52" s="107">
        <v>52044.996700000003</v>
      </c>
      <c r="G52" s="87">
        <f t="shared" si="0"/>
        <v>2791460.5306087378</v>
      </c>
      <c r="H52" s="139"/>
      <c r="I52" s="139"/>
      <c r="J52" s="139"/>
      <c r="K52" s="16">
        <f t="shared" si="1"/>
        <v>2182739.3625087379</v>
      </c>
      <c r="L52" s="18">
        <v>74940718.112800002</v>
      </c>
      <c r="M52" s="16">
        <f t="shared" si="2"/>
        <v>72757978.750291258</v>
      </c>
    </row>
    <row r="53" spans="1:13" ht="18" x14ac:dyDescent="0.35">
      <c r="A53" s="105">
        <v>48</v>
      </c>
      <c r="B53" s="106" t="s">
        <v>36</v>
      </c>
      <c r="C53" s="106" t="s">
        <v>118</v>
      </c>
      <c r="D53" s="107">
        <v>2374719.3767999997</v>
      </c>
      <c r="E53" s="107">
        <v>605637.90319999994</v>
      </c>
      <c r="F53" s="107">
        <v>56622.546999999999</v>
      </c>
      <c r="G53" s="87">
        <f t="shared" si="0"/>
        <v>3036979.8269999996</v>
      </c>
      <c r="H53" s="139"/>
      <c r="I53" s="139"/>
      <c r="J53" s="139"/>
      <c r="K53" s="16">
        <f t="shared" si="1"/>
        <v>2374719.3767999997</v>
      </c>
      <c r="L53" s="18">
        <v>81532031.936800003</v>
      </c>
      <c r="M53" s="16">
        <f t="shared" si="2"/>
        <v>79157312.560000002</v>
      </c>
    </row>
    <row r="54" spans="1:13" ht="18" x14ac:dyDescent="0.35">
      <c r="A54" s="105">
        <v>49</v>
      </c>
      <c r="B54" s="106" t="s">
        <v>36</v>
      </c>
      <c r="C54" s="106" t="s">
        <v>119</v>
      </c>
      <c r="D54" s="107">
        <v>1827649.7899689318</v>
      </c>
      <c r="E54" s="107">
        <v>466115.70079999999</v>
      </c>
      <c r="F54" s="107">
        <v>43578.280100000004</v>
      </c>
      <c r="G54" s="87">
        <f t="shared" si="0"/>
        <v>2337343.7708689319</v>
      </c>
      <c r="H54" s="139"/>
      <c r="I54" s="139"/>
      <c r="J54" s="139"/>
      <c r="K54" s="16">
        <f t="shared" si="1"/>
        <v>1827649.7899689318</v>
      </c>
      <c r="L54" s="18">
        <v>62749309.455600001</v>
      </c>
      <c r="M54" s="16">
        <f t="shared" si="2"/>
        <v>60921659.665631071</v>
      </c>
    </row>
    <row r="55" spans="1:13" ht="18" x14ac:dyDescent="0.35">
      <c r="A55" s="105">
        <v>50</v>
      </c>
      <c r="B55" s="106" t="s">
        <v>36</v>
      </c>
      <c r="C55" s="106" t="s">
        <v>120</v>
      </c>
      <c r="D55" s="107">
        <v>2161781.2846689317</v>
      </c>
      <c r="E55" s="107">
        <v>551331.11609999998</v>
      </c>
      <c r="F55" s="107">
        <v>51545.274599999997</v>
      </c>
      <c r="G55" s="87">
        <f t="shared" si="0"/>
        <v>2764657.6753689321</v>
      </c>
      <c r="H55" s="139"/>
      <c r="I55" s="139"/>
      <c r="J55" s="139"/>
      <c r="K55" s="16">
        <f t="shared" si="1"/>
        <v>2161781.2846689317</v>
      </c>
      <c r="L55" s="18">
        <v>74221157.440300003</v>
      </c>
      <c r="M55" s="16">
        <f t="shared" si="2"/>
        <v>72059376.155631065</v>
      </c>
    </row>
    <row r="56" spans="1:13" ht="18" x14ac:dyDescent="0.35">
      <c r="A56" s="105">
        <v>51</v>
      </c>
      <c r="B56" s="106" t="s">
        <v>36</v>
      </c>
      <c r="C56" s="106" t="s">
        <v>121</v>
      </c>
      <c r="D56" s="107">
        <v>2162390.7840174758</v>
      </c>
      <c r="E56" s="107">
        <v>551486.5601</v>
      </c>
      <c r="F56" s="107">
        <v>51559.807500000003</v>
      </c>
      <c r="G56" s="87">
        <f t="shared" si="0"/>
        <v>2765437.1516174758</v>
      </c>
      <c r="H56" s="139"/>
      <c r="I56" s="139"/>
      <c r="J56" s="139"/>
      <c r="K56" s="16">
        <f t="shared" si="1"/>
        <v>2162390.7840174758</v>
      </c>
      <c r="L56" s="18">
        <v>74242083.584600002</v>
      </c>
      <c r="M56" s="16">
        <f t="shared" si="2"/>
        <v>72079692.800582528</v>
      </c>
    </row>
    <row r="57" spans="1:13" ht="18" x14ac:dyDescent="0.35">
      <c r="A57" s="105">
        <v>52</v>
      </c>
      <c r="B57" s="106" t="s">
        <v>36</v>
      </c>
      <c r="C57" s="106" t="s">
        <v>122</v>
      </c>
      <c r="D57" s="107">
        <v>2230184.4147757278</v>
      </c>
      <c r="E57" s="107">
        <v>568776.34719999996</v>
      </c>
      <c r="F57" s="107">
        <v>53176.2713</v>
      </c>
      <c r="G57" s="87">
        <f t="shared" si="0"/>
        <v>2852137.0332757281</v>
      </c>
      <c r="H57" s="139"/>
      <c r="I57" s="139"/>
      <c r="J57" s="139"/>
      <c r="K57" s="16">
        <f t="shared" si="1"/>
        <v>2230184.4147757278</v>
      </c>
      <c r="L57" s="18">
        <v>76569664.907299995</v>
      </c>
      <c r="M57" s="16">
        <f t="shared" si="2"/>
        <v>74339480.492524266</v>
      </c>
    </row>
    <row r="58" spans="1:13" ht="18" x14ac:dyDescent="0.35">
      <c r="A58" s="105">
        <v>53</v>
      </c>
      <c r="B58" s="106" t="s">
        <v>36</v>
      </c>
      <c r="C58" s="106" t="s">
        <v>123</v>
      </c>
      <c r="D58" s="107">
        <v>2037492.0184718447</v>
      </c>
      <c r="E58" s="107">
        <v>519632.93259999994</v>
      </c>
      <c r="F58" s="107">
        <v>48581.735099999998</v>
      </c>
      <c r="G58" s="87">
        <f t="shared" si="0"/>
        <v>2605706.6861718446</v>
      </c>
      <c r="H58" s="139"/>
      <c r="I58" s="139"/>
      <c r="J58" s="139"/>
      <c r="K58" s="16">
        <f t="shared" si="1"/>
        <v>2037492.0184718447</v>
      </c>
      <c r="L58" s="18">
        <v>69953892.634200007</v>
      </c>
      <c r="M58" s="16">
        <f t="shared" si="2"/>
        <v>67916400.615728155</v>
      </c>
    </row>
    <row r="59" spans="1:13" ht="18" x14ac:dyDescent="0.35">
      <c r="A59" s="105">
        <v>54</v>
      </c>
      <c r="B59" s="106" t="s">
        <v>36</v>
      </c>
      <c r="C59" s="106" t="s">
        <v>124</v>
      </c>
      <c r="D59" s="107">
        <v>2080381.9911407765</v>
      </c>
      <c r="E59" s="107">
        <v>530571.40110000002</v>
      </c>
      <c r="F59" s="107">
        <v>49604.3989</v>
      </c>
      <c r="G59" s="87">
        <f t="shared" si="0"/>
        <v>2660557.7911407766</v>
      </c>
      <c r="H59" s="139"/>
      <c r="I59" s="139"/>
      <c r="J59" s="139"/>
      <c r="K59" s="16">
        <f t="shared" si="1"/>
        <v>2080381.9911407765</v>
      </c>
      <c r="L59" s="18">
        <v>71426448.362499997</v>
      </c>
      <c r="M59" s="16">
        <f t="shared" si="2"/>
        <v>69346066.371359214</v>
      </c>
    </row>
    <row r="60" spans="1:13" ht="18" x14ac:dyDescent="0.35">
      <c r="A60" s="105">
        <v>55</v>
      </c>
      <c r="B60" s="106" t="s">
        <v>36</v>
      </c>
      <c r="C60" s="106" t="s">
        <v>125</v>
      </c>
      <c r="D60" s="107">
        <v>1941912.925191262</v>
      </c>
      <c r="E60" s="107">
        <v>495256.86430000002</v>
      </c>
      <c r="F60" s="107">
        <v>46302.757700000002</v>
      </c>
      <c r="G60" s="87">
        <f t="shared" si="0"/>
        <v>2483472.5471912622</v>
      </c>
      <c r="H60" s="139"/>
      <c r="I60" s="139"/>
      <c r="J60" s="139"/>
      <c r="K60" s="16">
        <f t="shared" si="1"/>
        <v>1941912.925191262</v>
      </c>
      <c r="L60" s="18">
        <v>66672343.764899999</v>
      </c>
      <c r="M60" s="16">
        <f t="shared" si="2"/>
        <v>64730430.839708738</v>
      </c>
    </row>
    <row r="61" spans="1:13" ht="18" x14ac:dyDescent="0.35">
      <c r="A61" s="105">
        <v>56</v>
      </c>
      <c r="B61" s="106" t="s">
        <v>36</v>
      </c>
      <c r="C61" s="106" t="s">
        <v>126</v>
      </c>
      <c r="D61" s="107">
        <v>2412641.5489223297</v>
      </c>
      <c r="E61" s="107">
        <v>615309.40590000001</v>
      </c>
      <c r="F61" s="107">
        <v>57526.759100000003</v>
      </c>
      <c r="G61" s="87">
        <f t="shared" si="0"/>
        <v>3085477.7139223297</v>
      </c>
      <c r="H61" s="139"/>
      <c r="I61" s="139"/>
      <c r="J61" s="139"/>
      <c r="K61" s="16">
        <f t="shared" si="1"/>
        <v>2412641.5489223297</v>
      </c>
      <c r="L61" s="18">
        <v>82834026.512999997</v>
      </c>
      <c r="M61" s="16">
        <f t="shared" si="2"/>
        <v>80421384.964077666</v>
      </c>
    </row>
    <row r="62" spans="1:13" ht="18" x14ac:dyDescent="0.35">
      <c r="A62" s="105">
        <v>57</v>
      </c>
      <c r="B62" s="106" t="s">
        <v>36</v>
      </c>
      <c r="C62" s="106" t="s">
        <v>127</v>
      </c>
      <c r="D62" s="107">
        <v>2013170.7413213591</v>
      </c>
      <c r="E62" s="107">
        <v>513430.14190000005</v>
      </c>
      <c r="F62" s="107">
        <v>48001.821199999998</v>
      </c>
      <c r="G62" s="87">
        <f t="shared" si="0"/>
        <v>2574602.7044213591</v>
      </c>
      <c r="H62" s="139"/>
      <c r="I62" s="139"/>
      <c r="J62" s="139"/>
      <c r="K62" s="16">
        <f t="shared" si="1"/>
        <v>2013170.7413213591</v>
      </c>
      <c r="L62" s="18">
        <v>69118862.118699998</v>
      </c>
      <c r="M62" s="16">
        <f t="shared" si="2"/>
        <v>67105691.377378635</v>
      </c>
    </row>
    <row r="63" spans="1:13" ht="18" x14ac:dyDescent="0.35">
      <c r="A63" s="105">
        <v>58</v>
      </c>
      <c r="B63" s="106" t="s">
        <v>36</v>
      </c>
      <c r="C63" s="106" t="s">
        <v>128</v>
      </c>
      <c r="D63" s="107">
        <v>2118191.2809407762</v>
      </c>
      <c r="E63" s="107">
        <v>540214.11470000003</v>
      </c>
      <c r="F63" s="107">
        <v>50505.919399999999</v>
      </c>
      <c r="G63" s="87">
        <f t="shared" si="0"/>
        <v>2708911.3150407765</v>
      </c>
      <c r="H63" s="139"/>
      <c r="I63" s="139"/>
      <c r="J63" s="139"/>
      <c r="K63" s="16">
        <f t="shared" si="1"/>
        <v>2118191.2809407762</v>
      </c>
      <c r="L63" s="18">
        <v>72724567.312299997</v>
      </c>
      <c r="M63" s="16">
        <f t="shared" si="2"/>
        <v>70606376.031359226</v>
      </c>
    </row>
    <row r="64" spans="1:13" ht="18" x14ac:dyDescent="0.35">
      <c r="A64" s="105">
        <v>59</v>
      </c>
      <c r="B64" s="106" t="s">
        <v>36</v>
      </c>
      <c r="C64" s="106" t="s">
        <v>129</v>
      </c>
      <c r="D64" s="107">
        <v>2203226.5865621357</v>
      </c>
      <c r="E64" s="107">
        <v>561901.1422</v>
      </c>
      <c r="F64" s="107">
        <v>52533.491900000001</v>
      </c>
      <c r="G64" s="87">
        <f t="shared" si="0"/>
        <v>2817661.2206621356</v>
      </c>
      <c r="H64" s="139"/>
      <c r="I64" s="139"/>
      <c r="J64" s="139"/>
      <c r="K64" s="16">
        <f t="shared" si="1"/>
        <v>2203226.5865621357</v>
      </c>
      <c r="L64" s="18">
        <v>75644112.805299997</v>
      </c>
      <c r="M64" s="16">
        <f t="shared" si="2"/>
        <v>73440886.218737856</v>
      </c>
    </row>
    <row r="65" spans="1:13" ht="18" x14ac:dyDescent="0.35">
      <c r="A65" s="105">
        <v>60</v>
      </c>
      <c r="B65" s="106" t="s">
        <v>36</v>
      </c>
      <c r="C65" s="106" t="s">
        <v>130</v>
      </c>
      <c r="D65" s="107">
        <v>1893730.9165106795</v>
      </c>
      <c r="E65" s="107">
        <v>482968.73839999997</v>
      </c>
      <c r="F65" s="107">
        <v>45153.911200000002</v>
      </c>
      <c r="G65" s="87">
        <f t="shared" si="0"/>
        <v>2421853.5661106794</v>
      </c>
      <c r="H65" s="139"/>
      <c r="I65" s="139"/>
      <c r="J65" s="139"/>
      <c r="K65" s="16">
        <f t="shared" si="1"/>
        <v>1893730.9165106795</v>
      </c>
      <c r="L65" s="18">
        <v>65018094.8002</v>
      </c>
      <c r="M65" s="16">
        <f t="shared" si="2"/>
        <v>63124363.883689322</v>
      </c>
    </row>
    <row r="66" spans="1:13" ht="18" x14ac:dyDescent="0.35">
      <c r="A66" s="105">
        <v>61</v>
      </c>
      <c r="B66" s="106" t="s">
        <v>36</v>
      </c>
      <c r="C66" s="106" t="s">
        <v>131</v>
      </c>
      <c r="D66" s="107">
        <v>1977423.4688038831</v>
      </c>
      <c r="E66" s="107">
        <v>504313.31599999999</v>
      </c>
      <c r="F66" s="107">
        <v>47149.467199999999</v>
      </c>
      <c r="G66" s="87">
        <f t="shared" si="0"/>
        <v>2528886.252003883</v>
      </c>
      <c r="H66" s="139"/>
      <c r="I66" s="139"/>
      <c r="J66" s="139"/>
      <c r="K66" s="16">
        <f t="shared" si="1"/>
        <v>1977423.4688038831</v>
      </c>
      <c r="L66" s="18">
        <v>67891539.095599994</v>
      </c>
      <c r="M66" s="16">
        <f t="shared" si="2"/>
        <v>65914115.626796111</v>
      </c>
    </row>
    <row r="67" spans="1:13" ht="18" x14ac:dyDescent="0.35">
      <c r="A67" s="105">
        <v>62</v>
      </c>
      <c r="B67" s="106" t="s">
        <v>36</v>
      </c>
      <c r="C67" s="106" t="s">
        <v>132</v>
      </c>
      <c r="D67" s="107">
        <v>2025437.7732582525</v>
      </c>
      <c r="E67" s="107">
        <v>516558.67139999999</v>
      </c>
      <c r="F67" s="107">
        <v>48294.315000000002</v>
      </c>
      <c r="G67" s="87">
        <f t="shared" si="0"/>
        <v>2590290.7596582524</v>
      </c>
      <c r="H67" s="139"/>
      <c r="I67" s="139"/>
      <c r="J67" s="139"/>
      <c r="K67" s="16">
        <f t="shared" si="1"/>
        <v>2025437.7732582525</v>
      </c>
      <c r="L67" s="18">
        <v>69540030.215200007</v>
      </c>
      <c r="M67" s="16">
        <f t="shared" si="2"/>
        <v>67514592.441941753</v>
      </c>
    </row>
    <row r="68" spans="1:13" ht="18" x14ac:dyDescent="0.35">
      <c r="A68" s="105">
        <v>63</v>
      </c>
      <c r="B68" s="106" t="s">
        <v>36</v>
      </c>
      <c r="C68" s="106" t="s">
        <v>133</v>
      </c>
      <c r="D68" s="107">
        <v>2386414.3843223299</v>
      </c>
      <c r="E68" s="107">
        <v>608620.54609999992</v>
      </c>
      <c r="F68" s="107">
        <v>56901.4015</v>
      </c>
      <c r="G68" s="87">
        <f t="shared" si="0"/>
        <v>3051936.33192233</v>
      </c>
      <c r="H68" s="139"/>
      <c r="I68" s="139"/>
      <c r="J68" s="139"/>
      <c r="K68" s="16">
        <f t="shared" si="1"/>
        <v>2386414.3843223299</v>
      </c>
      <c r="L68" s="18">
        <v>81933560.528400004</v>
      </c>
      <c r="M68" s="16">
        <f t="shared" si="2"/>
        <v>79547146.144077674</v>
      </c>
    </row>
    <row r="69" spans="1:13" ht="18" x14ac:dyDescent="0.35">
      <c r="A69" s="105">
        <v>64</v>
      </c>
      <c r="B69" s="106" t="s">
        <v>36</v>
      </c>
      <c r="C69" s="106" t="s">
        <v>134</v>
      </c>
      <c r="D69" s="107">
        <v>1777656.0835543687</v>
      </c>
      <c r="E69" s="107">
        <v>453365.52749999997</v>
      </c>
      <c r="F69" s="107">
        <v>42386.235699999997</v>
      </c>
      <c r="G69" s="87">
        <f t="shared" si="0"/>
        <v>2273407.8467543689</v>
      </c>
      <c r="H69" s="139"/>
      <c r="I69" s="139"/>
      <c r="J69" s="139"/>
      <c r="K69" s="16">
        <f t="shared" si="1"/>
        <v>1777656.0835543687</v>
      </c>
      <c r="L69" s="18">
        <v>61032858.868699998</v>
      </c>
      <c r="M69" s="16">
        <f t="shared" si="2"/>
        <v>59255202.785145625</v>
      </c>
    </row>
    <row r="70" spans="1:13" ht="18" x14ac:dyDescent="0.35">
      <c r="A70" s="105">
        <v>65</v>
      </c>
      <c r="B70" s="106" t="s">
        <v>36</v>
      </c>
      <c r="C70" s="106" t="s">
        <v>135</v>
      </c>
      <c r="D70" s="107">
        <v>2181198.5314980578</v>
      </c>
      <c r="E70" s="107">
        <v>556283.20460000006</v>
      </c>
      <c r="F70" s="107">
        <v>52008.257299999997</v>
      </c>
      <c r="G70" s="87">
        <f t="shared" si="0"/>
        <v>2789489.9933980578</v>
      </c>
      <c r="H70" s="139"/>
      <c r="I70" s="139"/>
      <c r="J70" s="139"/>
      <c r="K70" s="16">
        <f t="shared" si="1"/>
        <v>2181198.5314980578</v>
      </c>
      <c r="L70" s="18">
        <v>74887816.248099998</v>
      </c>
      <c r="M70" s="16">
        <f t="shared" si="2"/>
        <v>72706617.716601938</v>
      </c>
    </row>
    <row r="71" spans="1:13" ht="18" x14ac:dyDescent="0.35">
      <c r="A71" s="105">
        <v>66</v>
      </c>
      <c r="B71" s="106" t="s">
        <v>36</v>
      </c>
      <c r="C71" s="106" t="s">
        <v>136</v>
      </c>
      <c r="D71" s="107">
        <v>1778289.1286184464</v>
      </c>
      <c r="E71" s="107">
        <v>453526.97659999999</v>
      </c>
      <c r="F71" s="107">
        <v>42401.329899999997</v>
      </c>
      <c r="G71" s="87">
        <f t="shared" ref="G71:G134" si="3">SUM(D71:F71)</f>
        <v>2274217.4351184461</v>
      </c>
      <c r="H71" s="139"/>
      <c r="I71" s="139"/>
      <c r="J71" s="139"/>
      <c r="K71" s="16">
        <f t="shared" ref="K71:K134" si="4">0.6/20.6*L71</f>
        <v>1778289.1286184464</v>
      </c>
      <c r="L71" s="18">
        <v>61054593.415899999</v>
      </c>
      <c r="M71" s="16">
        <f t="shared" ref="M71:M134" si="5">L71-K71</f>
        <v>59276304.28728155</v>
      </c>
    </row>
    <row r="72" spans="1:13" ht="18" x14ac:dyDescent="0.35">
      <c r="A72" s="105">
        <v>67</v>
      </c>
      <c r="B72" s="106" t="s">
        <v>36</v>
      </c>
      <c r="C72" s="106" t="s">
        <v>137</v>
      </c>
      <c r="D72" s="107">
        <v>2319174.5051359218</v>
      </c>
      <c r="E72" s="107">
        <v>591471.98530000006</v>
      </c>
      <c r="F72" s="107">
        <v>55298.141199999998</v>
      </c>
      <c r="G72" s="87">
        <f t="shared" si="3"/>
        <v>2965944.6316359215</v>
      </c>
      <c r="H72" s="139"/>
      <c r="I72" s="139"/>
      <c r="J72" s="139"/>
      <c r="K72" s="16">
        <f t="shared" si="4"/>
        <v>2319174.5051359218</v>
      </c>
      <c r="L72" s="18">
        <v>79624991.342999995</v>
      </c>
      <c r="M72" s="16">
        <f t="shared" si="5"/>
        <v>77305816.837864071</v>
      </c>
    </row>
    <row r="73" spans="1:13" ht="36" x14ac:dyDescent="0.35">
      <c r="A73" s="105">
        <v>68</v>
      </c>
      <c r="B73" s="106" t="s">
        <v>36</v>
      </c>
      <c r="C73" s="106" t="s">
        <v>138</v>
      </c>
      <c r="D73" s="107">
        <v>1919002.732537864</v>
      </c>
      <c r="E73" s="107">
        <v>489413.95039999997</v>
      </c>
      <c r="F73" s="107">
        <v>45756.489600000001</v>
      </c>
      <c r="G73" s="87">
        <f t="shared" si="3"/>
        <v>2454173.1725378642</v>
      </c>
      <c r="H73" s="139"/>
      <c r="I73" s="139"/>
      <c r="J73" s="139"/>
      <c r="K73" s="16">
        <f t="shared" si="4"/>
        <v>1919002.732537864</v>
      </c>
      <c r="L73" s="18">
        <v>65885760.483800001</v>
      </c>
      <c r="M73" s="16">
        <f t="shared" si="5"/>
        <v>63966757.751262136</v>
      </c>
    </row>
    <row r="74" spans="1:13" ht="18" x14ac:dyDescent="0.35">
      <c r="A74" s="105">
        <v>69</v>
      </c>
      <c r="B74" s="106" t="s">
        <v>36</v>
      </c>
      <c r="C74" s="106" t="s">
        <v>139</v>
      </c>
      <c r="D74" s="107">
        <v>2900666.2077262136</v>
      </c>
      <c r="E74" s="107">
        <v>739773.05150000006</v>
      </c>
      <c r="F74" s="107">
        <v>69163.165299999993</v>
      </c>
      <c r="G74" s="87">
        <f t="shared" si="3"/>
        <v>3709602.4245262137</v>
      </c>
      <c r="H74" s="139"/>
      <c r="I74" s="139"/>
      <c r="J74" s="139"/>
      <c r="K74" s="16">
        <f t="shared" si="4"/>
        <v>2900666.2077262136</v>
      </c>
      <c r="L74" s="18">
        <v>99589539.798600003</v>
      </c>
      <c r="M74" s="16">
        <f t="shared" si="5"/>
        <v>96688873.590873793</v>
      </c>
    </row>
    <row r="75" spans="1:13" ht="18" x14ac:dyDescent="0.35">
      <c r="A75" s="105">
        <v>70</v>
      </c>
      <c r="B75" s="106" t="s">
        <v>37</v>
      </c>
      <c r="C75" s="106" t="s">
        <v>140</v>
      </c>
      <c r="D75" s="107">
        <v>3262604.7078640773</v>
      </c>
      <c r="E75" s="107">
        <v>832080.24219999998</v>
      </c>
      <c r="F75" s="107">
        <v>77793.187000000005</v>
      </c>
      <c r="G75" s="87">
        <f t="shared" si="3"/>
        <v>4172478.137064077</v>
      </c>
      <c r="H75" s="139"/>
      <c r="I75" s="139"/>
      <c r="J75" s="139"/>
      <c r="K75" s="16">
        <f t="shared" si="4"/>
        <v>3262604.7078640773</v>
      </c>
      <c r="L75" s="18">
        <v>112016094.97</v>
      </c>
      <c r="M75" s="16">
        <f t="shared" si="5"/>
        <v>108753490.26213592</v>
      </c>
    </row>
    <row r="76" spans="1:13" ht="18" x14ac:dyDescent="0.35">
      <c r="A76" s="105">
        <v>71</v>
      </c>
      <c r="B76" s="106" t="s">
        <v>37</v>
      </c>
      <c r="C76" s="106" t="s">
        <v>141</v>
      </c>
      <c r="D76" s="107">
        <v>2145674.5444631064</v>
      </c>
      <c r="E76" s="107">
        <v>547223.32449999999</v>
      </c>
      <c r="F76" s="107">
        <v>51161.227299999999</v>
      </c>
      <c r="G76" s="87">
        <f t="shared" si="3"/>
        <v>2744059.0962631064</v>
      </c>
      <c r="H76" s="139"/>
      <c r="I76" s="139"/>
      <c r="J76" s="139"/>
      <c r="K76" s="16">
        <f t="shared" si="4"/>
        <v>2145674.5444631064</v>
      </c>
      <c r="L76" s="18">
        <v>73668159.359899998</v>
      </c>
      <c r="M76" s="16">
        <f t="shared" si="5"/>
        <v>71522484.815436885</v>
      </c>
    </row>
    <row r="77" spans="1:13" ht="18" x14ac:dyDescent="0.35">
      <c r="A77" s="105">
        <v>72</v>
      </c>
      <c r="B77" s="106" t="s">
        <v>37</v>
      </c>
      <c r="C77" s="106" t="s">
        <v>142</v>
      </c>
      <c r="D77" s="107">
        <v>2207292.3266067957</v>
      </c>
      <c r="E77" s="107">
        <v>562938.05050000001</v>
      </c>
      <c r="F77" s="107">
        <v>52630.4349</v>
      </c>
      <c r="G77" s="87">
        <f t="shared" si="3"/>
        <v>2822860.8120067958</v>
      </c>
      <c r="H77" s="139"/>
      <c r="I77" s="139"/>
      <c r="J77" s="139"/>
      <c r="K77" s="16">
        <f t="shared" si="4"/>
        <v>2207292.3266067957</v>
      </c>
      <c r="L77" s="18">
        <v>75783703.213499993</v>
      </c>
      <c r="M77" s="16">
        <f t="shared" si="5"/>
        <v>73576410.886893198</v>
      </c>
    </row>
    <row r="78" spans="1:13" ht="18" x14ac:dyDescent="0.35">
      <c r="A78" s="105">
        <v>73</v>
      </c>
      <c r="B78" s="106" t="s">
        <v>37</v>
      </c>
      <c r="C78" s="106" t="s">
        <v>143</v>
      </c>
      <c r="D78" s="107">
        <v>2667943.3900194173</v>
      </c>
      <c r="E78" s="107">
        <v>680420.45570000005</v>
      </c>
      <c r="F78" s="107">
        <v>63614.148099999999</v>
      </c>
      <c r="G78" s="87">
        <f t="shared" si="3"/>
        <v>3411977.9938194174</v>
      </c>
      <c r="H78" s="139"/>
      <c r="I78" s="139"/>
      <c r="J78" s="139"/>
      <c r="K78" s="16">
        <f t="shared" si="4"/>
        <v>2667943.3900194173</v>
      </c>
      <c r="L78" s="18">
        <v>91599389.724000007</v>
      </c>
      <c r="M78" s="16">
        <f t="shared" si="5"/>
        <v>88931446.33398059</v>
      </c>
    </row>
    <row r="79" spans="1:13" ht="18" x14ac:dyDescent="0.35">
      <c r="A79" s="105">
        <v>74</v>
      </c>
      <c r="B79" s="106" t="s">
        <v>37</v>
      </c>
      <c r="C79" s="106" t="s">
        <v>144</v>
      </c>
      <c r="D79" s="107">
        <v>2026216.2068213592</v>
      </c>
      <c r="E79" s="107">
        <v>516757.19949999999</v>
      </c>
      <c r="F79" s="107">
        <v>48312.875899999999</v>
      </c>
      <c r="G79" s="87">
        <f t="shared" si="3"/>
        <v>2591286.2822213592</v>
      </c>
      <c r="H79" s="139"/>
      <c r="I79" s="139"/>
      <c r="J79" s="139"/>
      <c r="K79" s="16">
        <f t="shared" si="4"/>
        <v>2026216.2068213592</v>
      </c>
      <c r="L79" s="18">
        <v>69566756.434200004</v>
      </c>
      <c r="M79" s="16">
        <f t="shared" si="5"/>
        <v>67540540.227378651</v>
      </c>
    </row>
    <row r="80" spans="1:13" ht="18" x14ac:dyDescent="0.35">
      <c r="A80" s="105">
        <v>75</v>
      </c>
      <c r="B80" s="106" t="s">
        <v>37</v>
      </c>
      <c r="C80" s="106" t="s">
        <v>145</v>
      </c>
      <c r="D80" s="107">
        <v>2332626.676304854</v>
      </c>
      <c r="E80" s="107">
        <v>594902.76750000007</v>
      </c>
      <c r="F80" s="107">
        <v>55618.893300000003</v>
      </c>
      <c r="G80" s="87">
        <f t="shared" si="3"/>
        <v>2983148.3371048542</v>
      </c>
      <c r="H80" s="139"/>
      <c r="I80" s="139"/>
      <c r="J80" s="139"/>
      <c r="K80" s="16">
        <f t="shared" si="4"/>
        <v>2332626.676304854</v>
      </c>
      <c r="L80" s="18">
        <v>80086849.219799995</v>
      </c>
      <c r="M80" s="16">
        <f t="shared" si="5"/>
        <v>77754222.543495148</v>
      </c>
    </row>
    <row r="81" spans="1:13" ht="18" x14ac:dyDescent="0.35">
      <c r="A81" s="105">
        <v>76</v>
      </c>
      <c r="B81" s="106" t="s">
        <v>37</v>
      </c>
      <c r="C81" s="106" t="s">
        <v>146</v>
      </c>
      <c r="D81" s="107">
        <v>2161818.7172300969</v>
      </c>
      <c r="E81" s="107">
        <v>551340.66269999999</v>
      </c>
      <c r="F81" s="107">
        <v>51546.167200000004</v>
      </c>
      <c r="G81" s="87">
        <f t="shared" si="3"/>
        <v>2764705.5471300967</v>
      </c>
      <c r="H81" s="139"/>
      <c r="I81" s="139"/>
      <c r="J81" s="139"/>
      <c r="K81" s="16">
        <f t="shared" si="4"/>
        <v>2161818.7172300969</v>
      </c>
      <c r="L81" s="18">
        <v>74222442.624899998</v>
      </c>
      <c r="M81" s="16">
        <f t="shared" si="5"/>
        <v>72060623.907669902</v>
      </c>
    </row>
    <row r="82" spans="1:13" ht="18" x14ac:dyDescent="0.35">
      <c r="A82" s="105">
        <v>77</v>
      </c>
      <c r="B82" s="106" t="s">
        <v>37</v>
      </c>
      <c r="C82" s="106" t="s">
        <v>147</v>
      </c>
      <c r="D82" s="107">
        <v>1932934.5469339804</v>
      </c>
      <c r="E82" s="107">
        <v>492967.05859999999</v>
      </c>
      <c r="F82" s="107">
        <v>46088.6783</v>
      </c>
      <c r="G82" s="87">
        <f t="shared" si="3"/>
        <v>2471990.2838339801</v>
      </c>
      <c r="H82" s="139"/>
      <c r="I82" s="139"/>
      <c r="J82" s="139"/>
      <c r="K82" s="16">
        <f t="shared" si="4"/>
        <v>1932934.5469339804</v>
      </c>
      <c r="L82" s="18">
        <v>66364086.111400001</v>
      </c>
      <c r="M82" s="16">
        <f t="shared" si="5"/>
        <v>64431151.564466022</v>
      </c>
    </row>
    <row r="83" spans="1:13" ht="18" x14ac:dyDescent="0.35">
      <c r="A83" s="105">
        <v>78</v>
      </c>
      <c r="B83" s="106" t="s">
        <v>37</v>
      </c>
      <c r="C83" s="106" t="s">
        <v>148</v>
      </c>
      <c r="D83" s="107">
        <v>2146886.1492582522</v>
      </c>
      <c r="E83" s="107">
        <v>547532.32669999998</v>
      </c>
      <c r="F83" s="107">
        <v>51190.116699999999</v>
      </c>
      <c r="G83" s="87">
        <f t="shared" si="3"/>
        <v>2745608.5926582525</v>
      </c>
      <c r="H83" s="139"/>
      <c r="I83" s="139"/>
      <c r="J83" s="139"/>
      <c r="K83" s="16">
        <f t="shared" si="4"/>
        <v>2146886.1492582522</v>
      </c>
      <c r="L83" s="18">
        <v>73709757.791199997</v>
      </c>
      <c r="M83" s="16">
        <f t="shared" si="5"/>
        <v>71562871.641941741</v>
      </c>
    </row>
    <row r="84" spans="1:13" ht="18" x14ac:dyDescent="0.35">
      <c r="A84" s="105">
        <v>79</v>
      </c>
      <c r="B84" s="106" t="s">
        <v>37</v>
      </c>
      <c r="C84" s="106" t="s">
        <v>149</v>
      </c>
      <c r="D84" s="107">
        <v>3396451.2800300964</v>
      </c>
      <c r="E84" s="107">
        <v>866215.8787</v>
      </c>
      <c r="F84" s="107">
        <v>80984.609899999996</v>
      </c>
      <c r="G84" s="87">
        <f t="shared" si="3"/>
        <v>4343651.7686300958</v>
      </c>
      <c r="H84" s="139"/>
      <c r="I84" s="139"/>
      <c r="J84" s="139"/>
      <c r="K84" s="16">
        <f t="shared" si="4"/>
        <v>3396451.2800300964</v>
      </c>
      <c r="L84" s="18">
        <v>116611493.94769999</v>
      </c>
      <c r="M84" s="16">
        <f t="shared" si="5"/>
        <v>113215042.66766989</v>
      </c>
    </row>
    <row r="85" spans="1:13" ht="18" x14ac:dyDescent="0.35">
      <c r="A85" s="105">
        <v>80</v>
      </c>
      <c r="B85" s="106" t="s">
        <v>37</v>
      </c>
      <c r="C85" s="106" t="s">
        <v>150</v>
      </c>
      <c r="D85" s="107">
        <v>2360537.7412864077</v>
      </c>
      <c r="E85" s="107">
        <v>602021.08180000004</v>
      </c>
      <c r="F85" s="107">
        <v>56284.401700000002</v>
      </c>
      <c r="G85" s="87">
        <f t="shared" si="3"/>
        <v>3018843.2247864078</v>
      </c>
      <c r="H85" s="139"/>
      <c r="I85" s="139"/>
      <c r="J85" s="139"/>
      <c r="K85" s="16">
        <f t="shared" si="4"/>
        <v>2360537.7412864077</v>
      </c>
      <c r="L85" s="18">
        <v>81045129.117500007</v>
      </c>
      <c r="M85" s="16">
        <f t="shared" si="5"/>
        <v>78684591.376213595</v>
      </c>
    </row>
    <row r="86" spans="1:13" ht="18" x14ac:dyDescent="0.35">
      <c r="A86" s="105">
        <v>81</v>
      </c>
      <c r="B86" s="106" t="s">
        <v>37</v>
      </c>
      <c r="C86" s="106" t="s">
        <v>151</v>
      </c>
      <c r="D86" s="107">
        <v>2885994.3894553394</v>
      </c>
      <c r="E86" s="107">
        <v>736031.21600000001</v>
      </c>
      <c r="F86" s="107">
        <v>68813.3321</v>
      </c>
      <c r="G86" s="87">
        <f t="shared" si="3"/>
        <v>3690838.9375553392</v>
      </c>
      <c r="H86" s="139"/>
      <c r="I86" s="139"/>
      <c r="J86" s="139"/>
      <c r="K86" s="16">
        <f t="shared" si="4"/>
        <v>2885994.3894553394</v>
      </c>
      <c r="L86" s="18">
        <v>99085807.371299997</v>
      </c>
      <c r="M86" s="16">
        <f t="shared" si="5"/>
        <v>96199812.981844664</v>
      </c>
    </row>
    <row r="87" spans="1:13" ht="18" x14ac:dyDescent="0.35">
      <c r="A87" s="105">
        <v>82</v>
      </c>
      <c r="B87" s="106" t="s">
        <v>37</v>
      </c>
      <c r="C87" s="106" t="s">
        <v>152</v>
      </c>
      <c r="D87" s="107">
        <v>2120469.245414563</v>
      </c>
      <c r="E87" s="107">
        <v>540795.07680000004</v>
      </c>
      <c r="F87" s="107">
        <v>50560.234900000003</v>
      </c>
      <c r="G87" s="87">
        <f t="shared" si="3"/>
        <v>2711824.557114563</v>
      </c>
      <c r="H87" s="139"/>
      <c r="I87" s="139"/>
      <c r="J87" s="139"/>
      <c r="K87" s="16">
        <f t="shared" si="4"/>
        <v>2120469.245414563</v>
      </c>
      <c r="L87" s="18">
        <v>72802777.425899997</v>
      </c>
      <c r="M87" s="16">
        <f t="shared" si="5"/>
        <v>70682308.180485427</v>
      </c>
    </row>
    <row r="88" spans="1:13" ht="18" x14ac:dyDescent="0.35">
      <c r="A88" s="105">
        <v>83</v>
      </c>
      <c r="B88" s="106" t="s">
        <v>37</v>
      </c>
      <c r="C88" s="106" t="s">
        <v>153</v>
      </c>
      <c r="D88" s="107">
        <v>2102457.8745116503</v>
      </c>
      <c r="E88" s="107">
        <v>536201.53649999993</v>
      </c>
      <c r="F88" s="107">
        <v>50130.773800000003</v>
      </c>
      <c r="G88" s="87">
        <f t="shared" si="3"/>
        <v>2688790.1848116503</v>
      </c>
      <c r="H88" s="139"/>
      <c r="I88" s="139"/>
      <c r="J88" s="139"/>
      <c r="K88" s="16">
        <f t="shared" si="4"/>
        <v>2102457.8745116503</v>
      </c>
      <c r="L88" s="18">
        <v>72184387.024900004</v>
      </c>
      <c r="M88" s="16">
        <f t="shared" si="5"/>
        <v>70081929.15038836</v>
      </c>
    </row>
    <row r="89" spans="1:13" ht="18" x14ac:dyDescent="0.35">
      <c r="A89" s="105">
        <v>84</v>
      </c>
      <c r="B89" s="106" t="s">
        <v>37</v>
      </c>
      <c r="C89" s="106" t="s">
        <v>154</v>
      </c>
      <c r="D89" s="107">
        <v>2523409.8269825242</v>
      </c>
      <c r="E89" s="107">
        <v>643559.25650000002</v>
      </c>
      <c r="F89" s="107">
        <v>60167.905700000003</v>
      </c>
      <c r="G89" s="87">
        <f t="shared" si="3"/>
        <v>3227136.9891825244</v>
      </c>
      <c r="H89" s="139"/>
      <c r="I89" s="139"/>
      <c r="J89" s="139"/>
      <c r="K89" s="16">
        <f t="shared" si="4"/>
        <v>2523409.8269825242</v>
      </c>
      <c r="L89" s="18">
        <v>86637070.726400003</v>
      </c>
      <c r="M89" s="16">
        <f t="shared" si="5"/>
        <v>84113660.899417475</v>
      </c>
    </row>
    <row r="90" spans="1:13" ht="18" x14ac:dyDescent="0.35">
      <c r="A90" s="105">
        <v>85</v>
      </c>
      <c r="B90" s="106" t="s">
        <v>37</v>
      </c>
      <c r="C90" s="106" t="s">
        <v>155</v>
      </c>
      <c r="D90" s="107">
        <v>2411189.495507767</v>
      </c>
      <c r="E90" s="107">
        <v>614939.08059999999</v>
      </c>
      <c r="F90" s="107">
        <v>57492.136500000001</v>
      </c>
      <c r="G90" s="87">
        <f t="shared" si="3"/>
        <v>3083620.712607767</v>
      </c>
      <c r="H90" s="139"/>
      <c r="I90" s="139"/>
      <c r="J90" s="139"/>
      <c r="K90" s="16">
        <f t="shared" si="4"/>
        <v>2411189.495507767</v>
      </c>
      <c r="L90" s="18">
        <v>82784172.679100007</v>
      </c>
      <c r="M90" s="16">
        <f t="shared" si="5"/>
        <v>80372983.183592245</v>
      </c>
    </row>
    <row r="91" spans="1:13" ht="18" x14ac:dyDescent="0.35">
      <c r="A91" s="105">
        <v>86</v>
      </c>
      <c r="B91" s="106" t="s">
        <v>37</v>
      </c>
      <c r="C91" s="106" t="s">
        <v>156</v>
      </c>
      <c r="D91" s="107">
        <v>2019910.7894679611</v>
      </c>
      <c r="E91" s="107">
        <v>515149.09389999998</v>
      </c>
      <c r="F91" s="107">
        <v>48162.530200000001</v>
      </c>
      <c r="G91" s="87">
        <f t="shared" si="3"/>
        <v>2583222.4135679612</v>
      </c>
      <c r="H91" s="139"/>
      <c r="I91" s="139"/>
      <c r="J91" s="139"/>
      <c r="K91" s="16">
        <f t="shared" si="4"/>
        <v>2019910.7894679611</v>
      </c>
      <c r="L91" s="18">
        <v>69350270.4384</v>
      </c>
      <c r="M91" s="16">
        <f t="shared" si="5"/>
        <v>67330359.64893204</v>
      </c>
    </row>
    <row r="92" spans="1:13" ht="18" x14ac:dyDescent="0.35">
      <c r="A92" s="105">
        <v>87</v>
      </c>
      <c r="B92" s="106" t="s">
        <v>37</v>
      </c>
      <c r="C92" s="106" t="s">
        <v>157</v>
      </c>
      <c r="D92" s="107">
        <v>2092995.4633310679</v>
      </c>
      <c r="E92" s="107">
        <v>533788.28509999998</v>
      </c>
      <c r="F92" s="107">
        <v>49905.153100000003</v>
      </c>
      <c r="G92" s="87">
        <f t="shared" si="3"/>
        <v>2676688.9015310681</v>
      </c>
      <c r="H92" s="139"/>
      <c r="I92" s="139"/>
      <c r="J92" s="139"/>
      <c r="K92" s="16">
        <f t="shared" si="4"/>
        <v>2092995.4633310679</v>
      </c>
      <c r="L92" s="18">
        <v>71859510.907700002</v>
      </c>
      <c r="M92" s="16">
        <f t="shared" si="5"/>
        <v>69766515.444368929</v>
      </c>
    </row>
    <row r="93" spans="1:13" ht="18" x14ac:dyDescent="0.35">
      <c r="A93" s="105">
        <v>88</v>
      </c>
      <c r="B93" s="106" t="s">
        <v>37</v>
      </c>
      <c r="C93" s="106" t="s">
        <v>158</v>
      </c>
      <c r="D93" s="107">
        <v>2260257.387559223</v>
      </c>
      <c r="E93" s="107">
        <v>576446.02480000001</v>
      </c>
      <c r="F93" s="107">
        <v>53893.328000000001</v>
      </c>
      <c r="G93" s="87">
        <f t="shared" si="3"/>
        <v>2890596.740359223</v>
      </c>
      <c r="H93" s="139"/>
      <c r="I93" s="139"/>
      <c r="J93" s="139"/>
      <c r="K93" s="16">
        <f t="shared" si="4"/>
        <v>2260257.387559223</v>
      </c>
      <c r="L93" s="18">
        <v>77602170.306199998</v>
      </c>
      <c r="M93" s="16">
        <f t="shared" si="5"/>
        <v>75341912.918640777</v>
      </c>
    </row>
    <row r="94" spans="1:13" ht="18" x14ac:dyDescent="0.35">
      <c r="A94" s="105">
        <v>89</v>
      </c>
      <c r="B94" s="106" t="s">
        <v>37</v>
      </c>
      <c r="C94" s="106" t="s">
        <v>159</v>
      </c>
      <c r="D94" s="107">
        <v>2287323.3261029124</v>
      </c>
      <c r="E94" s="107">
        <v>583348.80189999996</v>
      </c>
      <c r="F94" s="107">
        <v>54538.6852</v>
      </c>
      <c r="G94" s="87">
        <f t="shared" si="3"/>
        <v>2925210.8132029125</v>
      </c>
      <c r="H94" s="139"/>
      <c r="I94" s="139"/>
      <c r="J94" s="139"/>
      <c r="K94" s="16">
        <f t="shared" si="4"/>
        <v>2287323.3261029124</v>
      </c>
      <c r="L94" s="18">
        <v>78531434.196199998</v>
      </c>
      <c r="M94" s="16">
        <f t="shared" si="5"/>
        <v>76244110.870097086</v>
      </c>
    </row>
    <row r="95" spans="1:13" ht="18" x14ac:dyDescent="0.35">
      <c r="A95" s="105">
        <v>90</v>
      </c>
      <c r="B95" s="106" t="s">
        <v>37</v>
      </c>
      <c r="C95" s="106" t="s">
        <v>160</v>
      </c>
      <c r="D95" s="107">
        <v>2196167.2244970873</v>
      </c>
      <c r="E95" s="107">
        <v>560100.75380000006</v>
      </c>
      <c r="F95" s="107">
        <v>52365.169199999997</v>
      </c>
      <c r="G95" s="87">
        <f t="shared" si="3"/>
        <v>2808633.1474970873</v>
      </c>
      <c r="H95" s="139"/>
      <c r="I95" s="139"/>
      <c r="J95" s="139"/>
      <c r="K95" s="16">
        <f t="shared" si="4"/>
        <v>2196167.2244970873</v>
      </c>
      <c r="L95" s="18">
        <v>75401741.374400005</v>
      </c>
      <c r="M95" s="16">
        <f t="shared" si="5"/>
        <v>73205574.14990291</v>
      </c>
    </row>
    <row r="96" spans="1:13" ht="18" x14ac:dyDescent="0.35">
      <c r="A96" s="105">
        <v>91</v>
      </c>
      <c r="B96" s="106" t="s">
        <v>38</v>
      </c>
      <c r="C96" s="106" t="s">
        <v>161</v>
      </c>
      <c r="D96" s="107">
        <v>3702975.3681902913</v>
      </c>
      <c r="E96" s="107">
        <v>944390.42339999997</v>
      </c>
      <c r="F96" s="107">
        <v>88293.336500000005</v>
      </c>
      <c r="G96" s="87">
        <f t="shared" si="3"/>
        <v>4735659.1280902913</v>
      </c>
      <c r="H96" s="139"/>
      <c r="I96" s="139"/>
      <c r="J96" s="139"/>
      <c r="K96" s="16">
        <f t="shared" si="4"/>
        <v>3702975.3681902913</v>
      </c>
      <c r="L96" s="18">
        <v>127135487.64120001</v>
      </c>
      <c r="M96" s="16">
        <f t="shared" si="5"/>
        <v>123432512.27300972</v>
      </c>
    </row>
    <row r="97" spans="1:13" ht="18" x14ac:dyDescent="0.35">
      <c r="A97" s="105">
        <v>92</v>
      </c>
      <c r="B97" s="106" t="s">
        <v>38</v>
      </c>
      <c r="C97" s="106" t="s">
        <v>38</v>
      </c>
      <c r="D97" s="107">
        <v>4471732.7595495135</v>
      </c>
      <c r="E97" s="107">
        <v>1140450.9007000001</v>
      </c>
      <c r="F97" s="107">
        <v>106623.503</v>
      </c>
      <c r="G97" s="87">
        <f t="shared" si="3"/>
        <v>5718807.1632495131</v>
      </c>
      <c r="H97" s="139"/>
      <c r="I97" s="139"/>
      <c r="J97" s="139"/>
      <c r="K97" s="16">
        <f t="shared" si="4"/>
        <v>4471732.7595495135</v>
      </c>
      <c r="L97" s="18">
        <v>153529491.41119999</v>
      </c>
      <c r="M97" s="16">
        <f t="shared" si="5"/>
        <v>149057758.65165049</v>
      </c>
    </row>
    <row r="98" spans="1:13" ht="18" x14ac:dyDescent="0.35">
      <c r="A98" s="105">
        <v>93</v>
      </c>
      <c r="B98" s="106" t="s">
        <v>38</v>
      </c>
      <c r="C98" s="106" t="s">
        <v>162</v>
      </c>
      <c r="D98" s="107">
        <v>1955696.5217359224</v>
      </c>
      <c r="E98" s="107">
        <v>498772.17169999995</v>
      </c>
      <c r="F98" s="107">
        <v>46631.412300000004</v>
      </c>
      <c r="G98" s="87">
        <f t="shared" si="3"/>
        <v>2501100.1057359222</v>
      </c>
      <c r="H98" s="139"/>
      <c r="I98" s="139"/>
      <c r="J98" s="139"/>
      <c r="K98" s="16">
        <f t="shared" si="4"/>
        <v>1955696.5217359224</v>
      </c>
      <c r="L98" s="18">
        <v>67145580.579600006</v>
      </c>
      <c r="M98" s="16">
        <f t="shared" si="5"/>
        <v>65189884.057864085</v>
      </c>
    </row>
    <row r="99" spans="1:13" ht="18" x14ac:dyDescent="0.35">
      <c r="A99" s="105">
        <v>94</v>
      </c>
      <c r="B99" s="106" t="s">
        <v>38</v>
      </c>
      <c r="C99" s="106" t="s">
        <v>163</v>
      </c>
      <c r="D99" s="107">
        <v>2311313.7544747572</v>
      </c>
      <c r="E99" s="107">
        <v>589467.21440000006</v>
      </c>
      <c r="F99" s="107">
        <v>55110.710400000004</v>
      </c>
      <c r="G99" s="87">
        <f t="shared" si="3"/>
        <v>2955891.6792747574</v>
      </c>
      <c r="H99" s="139"/>
      <c r="I99" s="139"/>
      <c r="J99" s="139"/>
      <c r="K99" s="16">
        <f t="shared" si="4"/>
        <v>2311313.7544747572</v>
      </c>
      <c r="L99" s="18">
        <v>79355105.570299998</v>
      </c>
      <c r="M99" s="16">
        <f t="shared" si="5"/>
        <v>77043791.815825239</v>
      </c>
    </row>
    <row r="100" spans="1:13" ht="18" x14ac:dyDescent="0.35">
      <c r="A100" s="105">
        <v>95</v>
      </c>
      <c r="B100" s="106" t="s">
        <v>38</v>
      </c>
      <c r="C100" s="106" t="s">
        <v>164</v>
      </c>
      <c r="D100" s="107">
        <v>2931996.6842067959</v>
      </c>
      <c r="E100" s="107">
        <v>747763.43739999994</v>
      </c>
      <c r="F100" s="107">
        <v>69910.205700000006</v>
      </c>
      <c r="G100" s="87">
        <f t="shared" si="3"/>
        <v>3749670.3273067959</v>
      </c>
      <c r="H100" s="139"/>
      <c r="I100" s="139"/>
      <c r="J100" s="139"/>
      <c r="K100" s="16">
        <f t="shared" si="4"/>
        <v>2931996.6842067959</v>
      </c>
      <c r="L100" s="18">
        <v>100665219.4911</v>
      </c>
      <c r="M100" s="16">
        <f t="shared" si="5"/>
        <v>97733222.8068932</v>
      </c>
    </row>
    <row r="101" spans="1:13" ht="18" x14ac:dyDescent="0.35">
      <c r="A101" s="105">
        <v>96</v>
      </c>
      <c r="B101" s="106" t="s">
        <v>38</v>
      </c>
      <c r="C101" s="106" t="s">
        <v>165</v>
      </c>
      <c r="D101" s="107">
        <v>1941523.526845631</v>
      </c>
      <c r="E101" s="107">
        <v>495157.55390000006</v>
      </c>
      <c r="F101" s="107">
        <v>46293.472900000001</v>
      </c>
      <c r="G101" s="87">
        <f t="shared" si="3"/>
        <v>2482974.5536456308</v>
      </c>
      <c r="H101" s="139"/>
      <c r="I101" s="139"/>
      <c r="J101" s="139"/>
      <c r="K101" s="16">
        <f t="shared" si="4"/>
        <v>1941523.526845631</v>
      </c>
      <c r="L101" s="18">
        <v>66658974.421700001</v>
      </c>
      <c r="M101" s="16">
        <f t="shared" si="5"/>
        <v>64717450.894854367</v>
      </c>
    </row>
    <row r="102" spans="1:13" ht="18" x14ac:dyDescent="0.35">
      <c r="A102" s="105">
        <v>97</v>
      </c>
      <c r="B102" s="106" t="s">
        <v>38</v>
      </c>
      <c r="C102" s="106" t="s">
        <v>166</v>
      </c>
      <c r="D102" s="107">
        <v>3097452.1164640775</v>
      </c>
      <c r="E102" s="107">
        <v>789960.45739999996</v>
      </c>
      <c r="F102" s="107">
        <v>73855.306800000006</v>
      </c>
      <c r="G102" s="87">
        <f t="shared" si="3"/>
        <v>3961267.8806640771</v>
      </c>
      <c r="H102" s="139"/>
      <c r="I102" s="139"/>
      <c r="J102" s="139"/>
      <c r="K102" s="16">
        <f t="shared" si="4"/>
        <v>3097452.1164640775</v>
      </c>
      <c r="L102" s="18">
        <v>106345855.99860001</v>
      </c>
      <c r="M102" s="16">
        <f t="shared" si="5"/>
        <v>103248403.88213593</v>
      </c>
    </row>
    <row r="103" spans="1:13" ht="18" x14ac:dyDescent="0.35">
      <c r="A103" s="105">
        <v>98</v>
      </c>
      <c r="B103" s="106" t="s">
        <v>38</v>
      </c>
      <c r="C103" s="106" t="s">
        <v>167</v>
      </c>
      <c r="D103" s="107">
        <v>3126787.6389961164</v>
      </c>
      <c r="E103" s="107">
        <v>797442.05900000001</v>
      </c>
      <c r="F103" s="107">
        <v>74554.779800000004</v>
      </c>
      <c r="G103" s="87">
        <f t="shared" si="3"/>
        <v>3998784.4777961164</v>
      </c>
      <c r="H103" s="139"/>
      <c r="I103" s="139"/>
      <c r="J103" s="139"/>
      <c r="K103" s="16">
        <f t="shared" si="4"/>
        <v>3126787.6389961164</v>
      </c>
      <c r="L103" s="18">
        <v>107353042.2722</v>
      </c>
      <c r="M103" s="16">
        <f t="shared" si="5"/>
        <v>104226254.63320389</v>
      </c>
    </row>
    <row r="104" spans="1:13" ht="18" x14ac:dyDescent="0.35">
      <c r="A104" s="105">
        <v>99</v>
      </c>
      <c r="B104" s="106" t="s">
        <v>38</v>
      </c>
      <c r="C104" s="106" t="s">
        <v>168</v>
      </c>
      <c r="D104" s="107">
        <v>2199349.0185087374</v>
      </c>
      <c r="E104" s="107">
        <v>560912.22450000001</v>
      </c>
      <c r="F104" s="107">
        <v>52441.035499999998</v>
      </c>
      <c r="G104" s="87">
        <f t="shared" si="3"/>
        <v>2812702.2785087377</v>
      </c>
      <c r="H104" s="139"/>
      <c r="I104" s="139"/>
      <c r="J104" s="139"/>
      <c r="K104" s="16">
        <f t="shared" si="4"/>
        <v>2199349.0185087374</v>
      </c>
      <c r="L104" s="18">
        <v>75510982.968799993</v>
      </c>
      <c r="M104" s="16">
        <f t="shared" si="5"/>
        <v>73311633.950291261</v>
      </c>
    </row>
    <row r="105" spans="1:13" ht="18" x14ac:dyDescent="0.35">
      <c r="A105" s="105">
        <v>100</v>
      </c>
      <c r="B105" s="106" t="s">
        <v>38</v>
      </c>
      <c r="C105" s="106" t="s">
        <v>169</v>
      </c>
      <c r="D105" s="107">
        <v>2518896.4996776697</v>
      </c>
      <c r="E105" s="107">
        <v>642408.19750000001</v>
      </c>
      <c r="F105" s="107">
        <v>60060.290500000003</v>
      </c>
      <c r="G105" s="87">
        <f t="shared" si="3"/>
        <v>3221364.9876776701</v>
      </c>
      <c r="H105" s="139"/>
      <c r="I105" s="139"/>
      <c r="J105" s="139"/>
      <c r="K105" s="16">
        <f t="shared" si="4"/>
        <v>2518896.4996776697</v>
      </c>
      <c r="L105" s="18">
        <v>86482113.155599996</v>
      </c>
      <c r="M105" s="16">
        <f t="shared" si="5"/>
        <v>83963216.655922323</v>
      </c>
    </row>
    <row r="106" spans="1:13" ht="18" x14ac:dyDescent="0.35">
      <c r="A106" s="105">
        <v>101</v>
      </c>
      <c r="B106" s="106" t="s">
        <v>38</v>
      </c>
      <c r="C106" s="106" t="s">
        <v>170</v>
      </c>
      <c r="D106" s="107">
        <v>1949042.4659941746</v>
      </c>
      <c r="E106" s="107">
        <v>497075.15090000001</v>
      </c>
      <c r="F106" s="107">
        <v>46472.753700000001</v>
      </c>
      <c r="G106" s="87">
        <f t="shared" si="3"/>
        <v>2492590.3705941746</v>
      </c>
      <c r="H106" s="139"/>
      <c r="I106" s="139"/>
      <c r="J106" s="139"/>
      <c r="K106" s="16">
        <f t="shared" si="4"/>
        <v>1949042.4659941746</v>
      </c>
      <c r="L106" s="18">
        <v>66917124.665799998</v>
      </c>
      <c r="M106" s="16">
        <f t="shared" si="5"/>
        <v>64968082.199805826</v>
      </c>
    </row>
    <row r="107" spans="1:13" ht="18" x14ac:dyDescent="0.35">
      <c r="A107" s="105">
        <v>102</v>
      </c>
      <c r="B107" s="106" t="s">
        <v>38</v>
      </c>
      <c r="C107" s="106" t="s">
        <v>171</v>
      </c>
      <c r="D107" s="107">
        <v>3018295.3574708737</v>
      </c>
      <c r="E107" s="107">
        <v>769772.66849999991</v>
      </c>
      <c r="F107" s="107">
        <v>71967.901800000007</v>
      </c>
      <c r="G107" s="87">
        <f t="shared" si="3"/>
        <v>3860035.9277708735</v>
      </c>
      <c r="H107" s="139"/>
      <c r="I107" s="139"/>
      <c r="J107" s="139"/>
      <c r="K107" s="16">
        <f t="shared" si="4"/>
        <v>3018295.3574708737</v>
      </c>
      <c r="L107" s="18">
        <v>103628140.6065</v>
      </c>
      <c r="M107" s="16">
        <f t="shared" si="5"/>
        <v>100609845.24902913</v>
      </c>
    </row>
    <row r="108" spans="1:13" ht="18" x14ac:dyDescent="0.35">
      <c r="A108" s="105">
        <v>103</v>
      </c>
      <c r="B108" s="106" t="s">
        <v>38</v>
      </c>
      <c r="C108" s="106" t="s">
        <v>172</v>
      </c>
      <c r="D108" s="107">
        <v>2482403.8876922326</v>
      </c>
      <c r="E108" s="107">
        <v>633101.28350000002</v>
      </c>
      <c r="F108" s="107">
        <v>59190.164599999996</v>
      </c>
      <c r="G108" s="87">
        <f t="shared" si="3"/>
        <v>3174695.3357922323</v>
      </c>
      <c r="H108" s="139"/>
      <c r="I108" s="139"/>
      <c r="J108" s="139"/>
      <c r="K108" s="16">
        <f t="shared" si="4"/>
        <v>2482403.8876922326</v>
      </c>
      <c r="L108" s="18">
        <v>85229200.144099995</v>
      </c>
      <c r="M108" s="16">
        <f t="shared" si="5"/>
        <v>82746796.256407768</v>
      </c>
    </row>
    <row r="109" spans="1:13" ht="18" x14ac:dyDescent="0.35">
      <c r="A109" s="105">
        <v>104</v>
      </c>
      <c r="B109" s="106" t="s">
        <v>38</v>
      </c>
      <c r="C109" s="106" t="s">
        <v>173</v>
      </c>
      <c r="D109" s="107">
        <v>2898667.1849504854</v>
      </c>
      <c r="E109" s="107">
        <v>739263.22959999996</v>
      </c>
      <c r="F109" s="107">
        <v>69115.500799999994</v>
      </c>
      <c r="G109" s="87">
        <f t="shared" si="3"/>
        <v>3707045.9153504851</v>
      </c>
      <c r="H109" s="139"/>
      <c r="I109" s="139"/>
      <c r="J109" s="139"/>
      <c r="K109" s="16">
        <f t="shared" si="4"/>
        <v>2898667.1849504854</v>
      </c>
      <c r="L109" s="18">
        <v>99520906.683300003</v>
      </c>
      <c r="M109" s="16">
        <f t="shared" si="5"/>
        <v>96622239.498349518</v>
      </c>
    </row>
    <row r="110" spans="1:13" ht="18" x14ac:dyDescent="0.35">
      <c r="A110" s="105">
        <v>105</v>
      </c>
      <c r="B110" s="106" t="s">
        <v>38</v>
      </c>
      <c r="C110" s="106" t="s">
        <v>174</v>
      </c>
      <c r="D110" s="107">
        <v>3714577.8845563103</v>
      </c>
      <c r="E110" s="107">
        <v>947349.47769999993</v>
      </c>
      <c r="F110" s="107">
        <v>88569.9856</v>
      </c>
      <c r="G110" s="87">
        <f t="shared" si="3"/>
        <v>4750497.3478563102</v>
      </c>
      <c r="H110" s="139"/>
      <c r="I110" s="139"/>
      <c r="J110" s="139"/>
      <c r="K110" s="16">
        <f t="shared" si="4"/>
        <v>3714577.8845563103</v>
      </c>
      <c r="L110" s="18">
        <v>127533840.7031</v>
      </c>
      <c r="M110" s="16">
        <f t="shared" si="5"/>
        <v>123819262.81854369</v>
      </c>
    </row>
    <row r="111" spans="1:13" ht="18" x14ac:dyDescent="0.35">
      <c r="A111" s="105">
        <v>106</v>
      </c>
      <c r="B111" s="106" t="s">
        <v>38</v>
      </c>
      <c r="C111" s="106" t="s">
        <v>175</v>
      </c>
      <c r="D111" s="107">
        <v>2784745.2733165044</v>
      </c>
      <c r="E111" s="107">
        <v>710209.09030000004</v>
      </c>
      <c r="F111" s="107">
        <v>66399.159299999999</v>
      </c>
      <c r="G111" s="87">
        <f t="shared" si="3"/>
        <v>3561353.5229165046</v>
      </c>
      <c r="H111" s="139"/>
      <c r="I111" s="139"/>
      <c r="J111" s="139"/>
      <c r="K111" s="16">
        <f t="shared" si="4"/>
        <v>2784745.2733165044</v>
      </c>
      <c r="L111" s="18">
        <v>95609587.717199996</v>
      </c>
      <c r="M111" s="16">
        <f t="shared" si="5"/>
        <v>92824842.443883494</v>
      </c>
    </row>
    <row r="112" spans="1:13" ht="18" x14ac:dyDescent="0.35">
      <c r="A112" s="105">
        <v>107</v>
      </c>
      <c r="B112" s="106" t="s">
        <v>38</v>
      </c>
      <c r="C112" s="106" t="s">
        <v>176</v>
      </c>
      <c r="D112" s="107">
        <v>2739010.5013165046</v>
      </c>
      <c r="E112" s="107">
        <v>698545.09680000006</v>
      </c>
      <c r="F112" s="107">
        <v>65308.664499999999</v>
      </c>
      <c r="G112" s="87">
        <f t="shared" si="3"/>
        <v>3502864.2626165044</v>
      </c>
      <c r="H112" s="139"/>
      <c r="I112" s="139"/>
      <c r="J112" s="139"/>
      <c r="K112" s="16">
        <f t="shared" si="4"/>
        <v>2739010.5013165046</v>
      </c>
      <c r="L112" s="18">
        <v>94039360.545200005</v>
      </c>
      <c r="M112" s="16">
        <f t="shared" si="5"/>
        <v>91300350.043883502</v>
      </c>
    </row>
    <row r="113" spans="1:13" ht="18" x14ac:dyDescent="0.35">
      <c r="A113" s="105">
        <v>108</v>
      </c>
      <c r="B113" s="106" t="s">
        <v>38</v>
      </c>
      <c r="C113" s="106" t="s">
        <v>177</v>
      </c>
      <c r="D113" s="107">
        <v>3851897.0864009708</v>
      </c>
      <c r="E113" s="107">
        <v>982370.75820000004</v>
      </c>
      <c r="F113" s="107">
        <v>91844.209499999997</v>
      </c>
      <c r="G113" s="87">
        <f t="shared" si="3"/>
        <v>4926112.0541009707</v>
      </c>
      <c r="H113" s="139"/>
      <c r="I113" s="139"/>
      <c r="J113" s="139"/>
      <c r="K113" s="16">
        <f t="shared" si="4"/>
        <v>3851897.0864009708</v>
      </c>
      <c r="L113" s="18">
        <v>132248466.6331</v>
      </c>
      <c r="M113" s="16">
        <f t="shared" si="5"/>
        <v>128396569.54669903</v>
      </c>
    </row>
    <row r="114" spans="1:13" ht="18" x14ac:dyDescent="0.35">
      <c r="A114" s="105">
        <v>109</v>
      </c>
      <c r="B114" s="106" t="s">
        <v>38</v>
      </c>
      <c r="C114" s="106" t="s">
        <v>178</v>
      </c>
      <c r="D114" s="107">
        <v>2143804.0964388349</v>
      </c>
      <c r="E114" s="107">
        <v>546746.29370000004</v>
      </c>
      <c r="F114" s="107">
        <v>51116.628499999999</v>
      </c>
      <c r="G114" s="87">
        <f t="shared" si="3"/>
        <v>2741667.0186388348</v>
      </c>
      <c r="H114" s="139"/>
      <c r="I114" s="139"/>
      <c r="J114" s="139"/>
      <c r="K114" s="16">
        <f t="shared" si="4"/>
        <v>2143804.0964388349</v>
      </c>
      <c r="L114" s="18">
        <v>73603940.644400001</v>
      </c>
      <c r="M114" s="16">
        <f t="shared" si="5"/>
        <v>71460136.547961161</v>
      </c>
    </row>
    <row r="115" spans="1:13" ht="18" x14ac:dyDescent="0.35">
      <c r="A115" s="105">
        <v>110</v>
      </c>
      <c r="B115" s="106" t="s">
        <v>38</v>
      </c>
      <c r="C115" s="106" t="s">
        <v>179</v>
      </c>
      <c r="D115" s="107">
        <v>2398854.0377417472</v>
      </c>
      <c r="E115" s="107">
        <v>611793.10019999999</v>
      </c>
      <c r="F115" s="107">
        <v>57198.011200000001</v>
      </c>
      <c r="G115" s="87">
        <f t="shared" si="3"/>
        <v>3067845.149141747</v>
      </c>
      <c r="H115" s="139"/>
      <c r="I115" s="139"/>
      <c r="J115" s="139"/>
      <c r="K115" s="16">
        <f t="shared" si="4"/>
        <v>2398854.0377417472</v>
      </c>
      <c r="L115" s="18">
        <v>82360655.2958</v>
      </c>
      <c r="M115" s="16">
        <f t="shared" si="5"/>
        <v>79961801.25805825</v>
      </c>
    </row>
    <row r="116" spans="1:13" ht="18" x14ac:dyDescent="0.35">
      <c r="A116" s="105">
        <v>111</v>
      </c>
      <c r="B116" s="106" t="s">
        <v>39</v>
      </c>
      <c r="C116" s="106" t="s">
        <v>180</v>
      </c>
      <c r="D116" s="107">
        <v>2724076.8870262136</v>
      </c>
      <c r="E116" s="107">
        <v>694736.4939</v>
      </c>
      <c r="F116" s="107">
        <v>64952.589</v>
      </c>
      <c r="G116" s="87">
        <f t="shared" si="3"/>
        <v>3483765.9699262138</v>
      </c>
      <c r="H116" s="139"/>
      <c r="I116" s="139"/>
      <c r="J116" s="139"/>
      <c r="K116" s="16">
        <f t="shared" si="4"/>
        <v>2724076.8870262136</v>
      </c>
      <c r="L116" s="18">
        <v>93526639.787900001</v>
      </c>
      <c r="M116" s="16">
        <f t="shared" si="5"/>
        <v>90802562.90087378</v>
      </c>
    </row>
    <row r="117" spans="1:13" ht="18" x14ac:dyDescent="0.35">
      <c r="A117" s="105">
        <v>112</v>
      </c>
      <c r="B117" s="106" t="s">
        <v>39</v>
      </c>
      <c r="C117" s="106" t="s">
        <v>181</v>
      </c>
      <c r="D117" s="107">
        <v>3127254.3898834949</v>
      </c>
      <c r="E117" s="107">
        <v>797561.0970999999</v>
      </c>
      <c r="F117" s="107">
        <v>74565.908899999995</v>
      </c>
      <c r="G117" s="87">
        <f t="shared" si="3"/>
        <v>3999381.395883495</v>
      </c>
      <c r="H117" s="139"/>
      <c r="I117" s="139"/>
      <c r="J117" s="139"/>
      <c r="K117" s="16">
        <f t="shared" si="4"/>
        <v>3127254.3898834949</v>
      </c>
      <c r="L117" s="18">
        <v>107369067.38600001</v>
      </c>
      <c r="M117" s="16">
        <f t="shared" si="5"/>
        <v>104241812.99611652</v>
      </c>
    </row>
    <row r="118" spans="1:13" ht="36" x14ac:dyDescent="0.35">
      <c r="A118" s="105">
        <v>113</v>
      </c>
      <c r="B118" s="106" t="s">
        <v>39</v>
      </c>
      <c r="C118" s="106" t="s">
        <v>182</v>
      </c>
      <c r="D118" s="107">
        <v>2081191.1182339804</v>
      </c>
      <c r="E118" s="107">
        <v>530777.75730000006</v>
      </c>
      <c r="F118" s="107">
        <v>49623.691599999998</v>
      </c>
      <c r="G118" s="87">
        <f t="shared" si="3"/>
        <v>2661592.5671339803</v>
      </c>
      <c r="H118" s="139"/>
      <c r="I118" s="139"/>
      <c r="J118" s="139"/>
      <c r="K118" s="16">
        <f t="shared" si="4"/>
        <v>2081191.1182339804</v>
      </c>
      <c r="L118" s="18">
        <v>71454228.392700002</v>
      </c>
      <c r="M118" s="16">
        <f t="shared" si="5"/>
        <v>69373037.274466023</v>
      </c>
    </row>
    <row r="119" spans="1:13" ht="18" x14ac:dyDescent="0.35">
      <c r="A119" s="105">
        <v>114</v>
      </c>
      <c r="B119" s="106" t="s">
        <v>39</v>
      </c>
      <c r="C119" s="106" t="s">
        <v>183</v>
      </c>
      <c r="D119" s="107">
        <v>2566202.6714271843</v>
      </c>
      <c r="E119" s="107">
        <v>654472.95390000008</v>
      </c>
      <c r="F119" s="107">
        <v>61188.253599999996</v>
      </c>
      <c r="G119" s="87">
        <f t="shared" si="3"/>
        <v>3281863.8789271843</v>
      </c>
      <c r="H119" s="139"/>
      <c r="I119" s="139"/>
      <c r="J119" s="139"/>
      <c r="K119" s="16">
        <f t="shared" si="4"/>
        <v>2566202.6714271843</v>
      </c>
      <c r="L119" s="18">
        <v>88106291.718999997</v>
      </c>
      <c r="M119" s="16">
        <f t="shared" si="5"/>
        <v>85540089.047572806</v>
      </c>
    </row>
    <row r="120" spans="1:13" ht="18" x14ac:dyDescent="0.35">
      <c r="A120" s="105">
        <v>115</v>
      </c>
      <c r="B120" s="106" t="s">
        <v>39</v>
      </c>
      <c r="C120" s="106" t="s">
        <v>184</v>
      </c>
      <c r="D120" s="107">
        <v>2696855.2755961162</v>
      </c>
      <c r="E120" s="107">
        <v>687794.01489999995</v>
      </c>
      <c r="F120" s="107">
        <v>64303.519899999999</v>
      </c>
      <c r="G120" s="87">
        <f t="shared" si="3"/>
        <v>3448952.8103961162</v>
      </c>
      <c r="H120" s="139"/>
      <c r="I120" s="139"/>
      <c r="J120" s="139"/>
      <c r="K120" s="16">
        <f t="shared" si="4"/>
        <v>2696855.2755961162</v>
      </c>
      <c r="L120" s="18">
        <v>92592031.128800005</v>
      </c>
      <c r="M120" s="16">
        <f t="shared" si="5"/>
        <v>89895175.853203893</v>
      </c>
    </row>
    <row r="121" spans="1:13" ht="18" x14ac:dyDescent="0.35">
      <c r="A121" s="105">
        <v>116</v>
      </c>
      <c r="B121" s="106" t="s">
        <v>39</v>
      </c>
      <c r="C121" s="106" t="s">
        <v>185</v>
      </c>
      <c r="D121" s="107">
        <v>2651427.3804087378</v>
      </c>
      <c r="E121" s="107">
        <v>676208.28590000002</v>
      </c>
      <c r="F121" s="107">
        <v>63220.342199999999</v>
      </c>
      <c r="G121" s="87">
        <f t="shared" si="3"/>
        <v>3390856.0085087377</v>
      </c>
      <c r="H121" s="139"/>
      <c r="I121" s="139"/>
      <c r="J121" s="139"/>
      <c r="K121" s="16">
        <f t="shared" si="4"/>
        <v>2651427.3804087378</v>
      </c>
      <c r="L121" s="18">
        <v>91032340.060699999</v>
      </c>
      <c r="M121" s="16">
        <f t="shared" si="5"/>
        <v>88380912.680291265</v>
      </c>
    </row>
    <row r="122" spans="1:13" ht="18" x14ac:dyDescent="0.35">
      <c r="A122" s="105">
        <v>117</v>
      </c>
      <c r="B122" s="106" t="s">
        <v>39</v>
      </c>
      <c r="C122" s="106" t="s">
        <v>186</v>
      </c>
      <c r="D122" s="107">
        <v>3663128.2899728152</v>
      </c>
      <c r="E122" s="107">
        <v>934228.00109999999</v>
      </c>
      <c r="F122" s="107">
        <v>87343.227100000004</v>
      </c>
      <c r="G122" s="87">
        <f t="shared" si="3"/>
        <v>4684699.5181728154</v>
      </c>
      <c r="H122" s="139"/>
      <c r="I122" s="139"/>
      <c r="J122" s="139"/>
      <c r="K122" s="16">
        <f t="shared" si="4"/>
        <v>3663128.2899728152</v>
      </c>
      <c r="L122" s="18">
        <v>125767404.6224</v>
      </c>
      <c r="M122" s="16">
        <f t="shared" si="5"/>
        <v>122104276.33242719</v>
      </c>
    </row>
    <row r="123" spans="1:13" ht="18" x14ac:dyDescent="0.35">
      <c r="A123" s="105">
        <v>118</v>
      </c>
      <c r="B123" s="106" t="s">
        <v>39</v>
      </c>
      <c r="C123" s="106" t="s">
        <v>187</v>
      </c>
      <c r="D123" s="107">
        <v>3381204.3405466019</v>
      </c>
      <c r="E123" s="107">
        <v>862327.36690000002</v>
      </c>
      <c r="F123" s="107">
        <v>80621.063599999994</v>
      </c>
      <c r="G123" s="87">
        <f t="shared" si="3"/>
        <v>4324152.7710466022</v>
      </c>
      <c r="H123" s="139"/>
      <c r="I123" s="139"/>
      <c r="J123" s="139"/>
      <c r="K123" s="16">
        <f t="shared" si="4"/>
        <v>3381204.3405466019</v>
      </c>
      <c r="L123" s="18">
        <v>116088015.6921</v>
      </c>
      <c r="M123" s="16">
        <f t="shared" si="5"/>
        <v>112706811.3515534</v>
      </c>
    </row>
    <row r="124" spans="1:13" ht="18" x14ac:dyDescent="0.35">
      <c r="A124" s="105">
        <v>119</v>
      </c>
      <c r="B124" s="106" t="s">
        <v>40</v>
      </c>
      <c r="C124" s="106" t="s">
        <v>188</v>
      </c>
      <c r="D124" s="107">
        <v>2694206.107246602</v>
      </c>
      <c r="E124" s="107">
        <v>687118.38269999996</v>
      </c>
      <c r="F124" s="107">
        <v>64240.3534</v>
      </c>
      <c r="G124" s="87">
        <f t="shared" si="3"/>
        <v>3445564.8433466018</v>
      </c>
      <c r="H124" s="139"/>
      <c r="I124" s="139"/>
      <c r="J124" s="139"/>
      <c r="K124" s="16">
        <f t="shared" si="4"/>
        <v>2694206.107246602</v>
      </c>
      <c r="L124" s="18">
        <v>92501076.348800004</v>
      </c>
      <c r="M124" s="16">
        <f t="shared" si="5"/>
        <v>89806870.241553396</v>
      </c>
    </row>
    <row r="125" spans="1:13" ht="18" x14ac:dyDescent="0.35">
      <c r="A125" s="105">
        <v>120</v>
      </c>
      <c r="B125" s="106" t="s">
        <v>40</v>
      </c>
      <c r="C125" s="106" t="s">
        <v>189</v>
      </c>
      <c r="D125" s="107">
        <v>2377229.2351601939</v>
      </c>
      <c r="E125" s="107">
        <v>606278.00640000007</v>
      </c>
      <c r="F125" s="107">
        <v>56682.391799999998</v>
      </c>
      <c r="G125" s="87">
        <f t="shared" si="3"/>
        <v>3040189.6333601936</v>
      </c>
      <c r="H125" s="139"/>
      <c r="I125" s="139"/>
      <c r="J125" s="139"/>
      <c r="K125" s="16">
        <f t="shared" si="4"/>
        <v>2377229.2351601939</v>
      </c>
      <c r="L125" s="18">
        <v>81618203.740500003</v>
      </c>
      <c r="M125" s="16">
        <f t="shared" si="5"/>
        <v>79240974.505339816</v>
      </c>
    </row>
    <row r="126" spans="1:13" ht="18" x14ac:dyDescent="0.35">
      <c r="A126" s="105">
        <v>121</v>
      </c>
      <c r="B126" s="106" t="s">
        <v>40</v>
      </c>
      <c r="C126" s="106" t="s">
        <v>190</v>
      </c>
      <c r="D126" s="107">
        <v>2301864.6667281552</v>
      </c>
      <c r="E126" s="107">
        <v>587057.36089999997</v>
      </c>
      <c r="F126" s="107">
        <v>54885.407399999996</v>
      </c>
      <c r="G126" s="87">
        <f t="shared" si="3"/>
        <v>2943807.4350281553</v>
      </c>
      <c r="H126" s="139"/>
      <c r="I126" s="139"/>
      <c r="J126" s="139"/>
      <c r="K126" s="16">
        <f t="shared" si="4"/>
        <v>2301864.6667281552</v>
      </c>
      <c r="L126" s="18">
        <v>79030686.891000003</v>
      </c>
      <c r="M126" s="16">
        <f t="shared" si="5"/>
        <v>76728822.224271849</v>
      </c>
    </row>
    <row r="127" spans="1:13" ht="18" x14ac:dyDescent="0.35">
      <c r="A127" s="105">
        <v>122</v>
      </c>
      <c r="B127" s="106" t="s">
        <v>40</v>
      </c>
      <c r="C127" s="106" t="s">
        <v>191</v>
      </c>
      <c r="D127" s="107">
        <v>2728830.4742912618</v>
      </c>
      <c r="E127" s="107">
        <v>695948.82779999997</v>
      </c>
      <c r="F127" s="107">
        <v>65065.932999999997</v>
      </c>
      <c r="G127" s="87">
        <f t="shared" si="3"/>
        <v>3489845.235091262</v>
      </c>
      <c r="H127" s="139"/>
      <c r="I127" s="139"/>
      <c r="J127" s="139"/>
      <c r="K127" s="16">
        <f t="shared" si="4"/>
        <v>2728830.4742912618</v>
      </c>
      <c r="L127" s="18">
        <v>93689846.283999994</v>
      </c>
      <c r="M127" s="16">
        <f t="shared" si="5"/>
        <v>90961015.809708729</v>
      </c>
    </row>
    <row r="128" spans="1:13" ht="18" x14ac:dyDescent="0.35">
      <c r="A128" s="105">
        <v>123</v>
      </c>
      <c r="B128" s="106" t="s">
        <v>40</v>
      </c>
      <c r="C128" s="106" t="s">
        <v>192</v>
      </c>
      <c r="D128" s="107">
        <v>3541597.0895388345</v>
      </c>
      <c r="E128" s="107">
        <v>903233.22250000003</v>
      </c>
      <c r="F128" s="107">
        <v>84445.450599999996</v>
      </c>
      <c r="G128" s="87">
        <f t="shared" si="3"/>
        <v>4529275.7626388343</v>
      </c>
      <c r="H128" s="139"/>
      <c r="I128" s="139"/>
      <c r="J128" s="139"/>
      <c r="K128" s="16">
        <f t="shared" si="4"/>
        <v>3541597.0895388345</v>
      </c>
      <c r="L128" s="18">
        <v>121594833.4075</v>
      </c>
      <c r="M128" s="16">
        <f t="shared" si="5"/>
        <v>118053236.31796117</v>
      </c>
    </row>
    <row r="129" spans="1:13" ht="18" x14ac:dyDescent="0.35">
      <c r="A129" s="105">
        <v>124</v>
      </c>
      <c r="B129" s="106" t="s">
        <v>40</v>
      </c>
      <c r="C129" s="106" t="s">
        <v>193</v>
      </c>
      <c r="D129" s="107">
        <v>2893529.2111427183</v>
      </c>
      <c r="E129" s="107">
        <v>737952.86349999998</v>
      </c>
      <c r="F129" s="107">
        <v>68992.991500000004</v>
      </c>
      <c r="G129" s="87">
        <f t="shared" si="3"/>
        <v>3700475.0661427183</v>
      </c>
      <c r="H129" s="139"/>
      <c r="I129" s="139"/>
      <c r="J129" s="139"/>
      <c r="K129" s="16">
        <f t="shared" si="4"/>
        <v>2893529.2111427183</v>
      </c>
      <c r="L129" s="18">
        <v>99344502.915900007</v>
      </c>
      <c r="M129" s="16">
        <f t="shared" si="5"/>
        <v>96450973.704757288</v>
      </c>
    </row>
    <row r="130" spans="1:13" ht="18" x14ac:dyDescent="0.35">
      <c r="A130" s="105">
        <v>125</v>
      </c>
      <c r="B130" s="106" t="s">
        <v>40</v>
      </c>
      <c r="C130" s="106" t="s">
        <v>194</v>
      </c>
      <c r="D130" s="107">
        <v>2744782.5632796115</v>
      </c>
      <c r="E130" s="107">
        <v>700017.17790000001</v>
      </c>
      <c r="F130" s="107">
        <v>65446.2929</v>
      </c>
      <c r="G130" s="87">
        <f t="shared" si="3"/>
        <v>3510246.0340796113</v>
      </c>
      <c r="H130" s="139"/>
      <c r="I130" s="139"/>
      <c r="J130" s="139"/>
      <c r="K130" s="16">
        <f t="shared" si="4"/>
        <v>2744782.5632796115</v>
      </c>
      <c r="L130" s="18">
        <v>94237534.672600001</v>
      </c>
      <c r="M130" s="16">
        <f t="shared" si="5"/>
        <v>91492752.109320387</v>
      </c>
    </row>
    <row r="131" spans="1:13" ht="18" x14ac:dyDescent="0.35">
      <c r="A131" s="105">
        <v>126</v>
      </c>
      <c r="B131" s="106" t="s">
        <v>40</v>
      </c>
      <c r="C131" s="106" t="s">
        <v>195</v>
      </c>
      <c r="D131" s="107">
        <v>2358735.7630281551</v>
      </c>
      <c r="E131" s="107">
        <v>601561.51329999999</v>
      </c>
      <c r="F131" s="107">
        <v>56241.4355</v>
      </c>
      <c r="G131" s="87">
        <f t="shared" si="3"/>
        <v>3016538.711828155</v>
      </c>
      <c r="H131" s="139"/>
      <c r="I131" s="139"/>
      <c r="J131" s="139"/>
      <c r="K131" s="16">
        <f t="shared" si="4"/>
        <v>2358735.7630281551</v>
      </c>
      <c r="L131" s="18">
        <v>80983261.197300002</v>
      </c>
      <c r="M131" s="16">
        <f t="shared" si="5"/>
        <v>78624525.434271842</v>
      </c>
    </row>
    <row r="132" spans="1:13" ht="18" x14ac:dyDescent="0.35">
      <c r="A132" s="105">
        <v>127</v>
      </c>
      <c r="B132" s="106" t="s">
        <v>40</v>
      </c>
      <c r="C132" s="106" t="s">
        <v>196</v>
      </c>
      <c r="D132" s="107">
        <v>2979691.6303514559</v>
      </c>
      <c r="E132" s="107">
        <v>759927.34499999997</v>
      </c>
      <c r="F132" s="107">
        <v>71047.438800000004</v>
      </c>
      <c r="G132" s="87">
        <f t="shared" si="3"/>
        <v>3810666.4141514557</v>
      </c>
      <c r="H132" s="139"/>
      <c r="I132" s="139"/>
      <c r="J132" s="139"/>
      <c r="K132" s="16">
        <f t="shared" si="4"/>
        <v>2979691.6303514559</v>
      </c>
      <c r="L132" s="18">
        <v>102302745.9754</v>
      </c>
      <c r="M132" s="16">
        <f t="shared" si="5"/>
        <v>99323054.345048547</v>
      </c>
    </row>
    <row r="133" spans="1:13" ht="18" x14ac:dyDescent="0.35">
      <c r="A133" s="105">
        <v>128</v>
      </c>
      <c r="B133" s="106" t="s">
        <v>40</v>
      </c>
      <c r="C133" s="106" t="s">
        <v>197</v>
      </c>
      <c r="D133" s="107">
        <v>2819126.0737135923</v>
      </c>
      <c r="E133" s="107">
        <v>718977.41729999997</v>
      </c>
      <c r="F133" s="107">
        <v>67218.931299999997</v>
      </c>
      <c r="G133" s="87">
        <f t="shared" si="3"/>
        <v>3605322.4223135919</v>
      </c>
      <c r="H133" s="139"/>
      <c r="I133" s="139"/>
      <c r="J133" s="139"/>
      <c r="K133" s="16">
        <f t="shared" si="4"/>
        <v>2819126.0737135923</v>
      </c>
      <c r="L133" s="18">
        <v>96789995.197500005</v>
      </c>
      <c r="M133" s="16">
        <f t="shared" si="5"/>
        <v>93970869.12378642</v>
      </c>
    </row>
    <row r="134" spans="1:13" ht="18" x14ac:dyDescent="0.35">
      <c r="A134" s="105">
        <v>129</v>
      </c>
      <c r="B134" s="106" t="s">
        <v>40</v>
      </c>
      <c r="C134" s="106" t="s">
        <v>198</v>
      </c>
      <c r="D134" s="107">
        <v>3227711.2069893205</v>
      </c>
      <c r="E134" s="107">
        <v>823181.15840000007</v>
      </c>
      <c r="F134" s="107">
        <v>76961.190199999997</v>
      </c>
      <c r="G134" s="87">
        <f t="shared" si="3"/>
        <v>4127853.5555893206</v>
      </c>
      <c r="H134" s="139"/>
      <c r="I134" s="139"/>
      <c r="J134" s="139"/>
      <c r="K134" s="16">
        <f t="shared" si="4"/>
        <v>3227711.2069893205</v>
      </c>
      <c r="L134" s="18">
        <v>110818084.77330001</v>
      </c>
      <c r="M134" s="16">
        <f t="shared" si="5"/>
        <v>107590373.56631069</v>
      </c>
    </row>
    <row r="135" spans="1:13" ht="18" x14ac:dyDescent="0.35">
      <c r="A135" s="105">
        <v>130</v>
      </c>
      <c r="B135" s="106" t="s">
        <v>40</v>
      </c>
      <c r="C135" s="106" t="s">
        <v>199</v>
      </c>
      <c r="D135" s="107">
        <v>2478692.0915533979</v>
      </c>
      <c r="E135" s="107">
        <v>632154.64350000001</v>
      </c>
      <c r="F135" s="107">
        <v>59101.661</v>
      </c>
      <c r="G135" s="87">
        <f t="shared" ref="G135:G198" si="6">SUM(D135:F135)</f>
        <v>3169948.3960533976</v>
      </c>
      <c r="H135" s="139"/>
      <c r="I135" s="139"/>
      <c r="J135" s="139"/>
      <c r="K135" s="16">
        <f t="shared" ref="K135:K198" si="7">0.6/20.6*L135</f>
        <v>2478692.0915533979</v>
      </c>
      <c r="L135" s="18">
        <v>85101761.810000002</v>
      </c>
      <c r="M135" s="16">
        <f t="shared" ref="M135:M198" si="8">L135-K135</f>
        <v>82623069.718446597</v>
      </c>
    </row>
    <row r="136" spans="1:13" ht="18" x14ac:dyDescent="0.35">
      <c r="A136" s="105">
        <v>131</v>
      </c>
      <c r="B136" s="106" t="s">
        <v>40</v>
      </c>
      <c r="C136" s="106" t="s">
        <v>200</v>
      </c>
      <c r="D136" s="107">
        <v>2977491.8009650484</v>
      </c>
      <c r="E136" s="107">
        <v>759366.31030000001</v>
      </c>
      <c r="F136" s="107">
        <v>70994.986300000004</v>
      </c>
      <c r="G136" s="87">
        <f t="shared" si="6"/>
        <v>3807853.0975650484</v>
      </c>
      <c r="H136" s="139"/>
      <c r="I136" s="139"/>
      <c r="J136" s="139"/>
      <c r="K136" s="16">
        <f t="shared" si="7"/>
        <v>2977491.8009650484</v>
      </c>
      <c r="L136" s="18">
        <v>102227218.4998</v>
      </c>
      <c r="M136" s="16">
        <f t="shared" si="8"/>
        <v>99249726.698834956</v>
      </c>
    </row>
    <row r="137" spans="1:13" ht="18" x14ac:dyDescent="0.35">
      <c r="A137" s="105">
        <v>132</v>
      </c>
      <c r="B137" s="106" t="s">
        <v>40</v>
      </c>
      <c r="C137" s="106" t="s">
        <v>201</v>
      </c>
      <c r="D137" s="107">
        <v>2199485.1075029126</v>
      </c>
      <c r="E137" s="107">
        <v>560946.93200000003</v>
      </c>
      <c r="F137" s="107">
        <v>52444.280400000003</v>
      </c>
      <c r="G137" s="87">
        <f t="shared" si="6"/>
        <v>2812876.3199029127</v>
      </c>
      <c r="H137" s="139"/>
      <c r="I137" s="139"/>
      <c r="J137" s="139"/>
      <c r="K137" s="16">
        <f t="shared" si="7"/>
        <v>2199485.1075029126</v>
      </c>
      <c r="L137" s="18">
        <v>75515655.357600003</v>
      </c>
      <c r="M137" s="16">
        <f t="shared" si="8"/>
        <v>73316170.250097096</v>
      </c>
    </row>
    <row r="138" spans="1:13" ht="18" x14ac:dyDescent="0.35">
      <c r="A138" s="105">
        <v>133</v>
      </c>
      <c r="B138" s="106" t="s">
        <v>40</v>
      </c>
      <c r="C138" s="106" t="s">
        <v>202</v>
      </c>
      <c r="D138" s="107">
        <v>2310605.6461077668</v>
      </c>
      <c r="E138" s="107">
        <v>589286.62159999995</v>
      </c>
      <c r="F138" s="107">
        <v>55093.826300000001</v>
      </c>
      <c r="G138" s="87">
        <f t="shared" si="6"/>
        <v>2954986.0940077668</v>
      </c>
      <c r="H138" s="139"/>
      <c r="I138" s="139"/>
      <c r="J138" s="139"/>
      <c r="K138" s="16">
        <f t="shared" si="7"/>
        <v>2310605.6461077668</v>
      </c>
      <c r="L138" s="18">
        <v>79330793.849700004</v>
      </c>
      <c r="M138" s="16">
        <f t="shared" si="8"/>
        <v>77020188.203592241</v>
      </c>
    </row>
    <row r="139" spans="1:13" ht="18" x14ac:dyDescent="0.35">
      <c r="A139" s="105">
        <v>134</v>
      </c>
      <c r="B139" s="106" t="s">
        <v>40</v>
      </c>
      <c r="C139" s="106" t="s">
        <v>203</v>
      </c>
      <c r="D139" s="107">
        <v>2107554.1346242717</v>
      </c>
      <c r="E139" s="107">
        <v>537501.26419999998</v>
      </c>
      <c r="F139" s="107">
        <v>50252.288500000002</v>
      </c>
      <c r="G139" s="87">
        <f t="shared" si="6"/>
        <v>2695307.6873242715</v>
      </c>
      <c r="H139" s="139"/>
      <c r="I139" s="139"/>
      <c r="J139" s="139"/>
      <c r="K139" s="16">
        <f t="shared" si="7"/>
        <v>2107554.1346242717</v>
      </c>
      <c r="L139" s="18">
        <v>72359358.622099996</v>
      </c>
      <c r="M139" s="16">
        <f t="shared" si="8"/>
        <v>70251804.487475723</v>
      </c>
    </row>
    <row r="140" spans="1:13" ht="18" x14ac:dyDescent="0.35">
      <c r="A140" s="105">
        <v>135</v>
      </c>
      <c r="B140" s="106" t="s">
        <v>40</v>
      </c>
      <c r="C140" s="106" t="s">
        <v>204</v>
      </c>
      <c r="D140" s="107">
        <v>2666699.8120893203</v>
      </c>
      <c r="E140" s="107">
        <v>680103.29920000001</v>
      </c>
      <c r="F140" s="107">
        <v>63584.496400000004</v>
      </c>
      <c r="G140" s="87">
        <f t="shared" si="6"/>
        <v>3410387.6076893206</v>
      </c>
      <c r="H140" s="139"/>
      <c r="I140" s="139"/>
      <c r="J140" s="139"/>
      <c r="K140" s="16">
        <f t="shared" si="7"/>
        <v>2666699.8120893203</v>
      </c>
      <c r="L140" s="18">
        <v>91556693.5484</v>
      </c>
      <c r="M140" s="16">
        <f t="shared" si="8"/>
        <v>88889993.736310676</v>
      </c>
    </row>
    <row r="141" spans="1:13" ht="18" x14ac:dyDescent="0.35">
      <c r="A141" s="105">
        <v>136</v>
      </c>
      <c r="B141" s="106" t="s">
        <v>40</v>
      </c>
      <c r="C141" s="106" t="s">
        <v>205</v>
      </c>
      <c r="D141" s="107">
        <v>2498968.7020980581</v>
      </c>
      <c r="E141" s="107">
        <v>637325.90029999998</v>
      </c>
      <c r="F141" s="107">
        <v>59585.134299999998</v>
      </c>
      <c r="G141" s="87">
        <f t="shared" si="6"/>
        <v>3195879.736698058</v>
      </c>
      <c r="H141" s="139"/>
      <c r="I141" s="139"/>
      <c r="J141" s="139"/>
      <c r="K141" s="16">
        <f t="shared" si="7"/>
        <v>2498968.7020980581</v>
      </c>
      <c r="L141" s="18">
        <v>85797925.438700005</v>
      </c>
      <c r="M141" s="16">
        <f t="shared" si="8"/>
        <v>83298956.736601949</v>
      </c>
    </row>
    <row r="142" spans="1:13" ht="18" x14ac:dyDescent="0.35">
      <c r="A142" s="105">
        <v>137</v>
      </c>
      <c r="B142" s="106" t="s">
        <v>40</v>
      </c>
      <c r="C142" s="106" t="s">
        <v>206</v>
      </c>
      <c r="D142" s="107">
        <v>2926752.3415776701</v>
      </c>
      <c r="E142" s="107">
        <v>746425.94350000005</v>
      </c>
      <c r="F142" s="107">
        <v>69785.160199999998</v>
      </c>
      <c r="G142" s="87">
        <f t="shared" si="6"/>
        <v>3742963.4452776699</v>
      </c>
      <c r="H142" s="139"/>
      <c r="I142" s="139"/>
      <c r="J142" s="139"/>
      <c r="K142" s="16">
        <f t="shared" si="7"/>
        <v>2926752.3415776701</v>
      </c>
      <c r="L142" s="18">
        <v>100485163.72750001</v>
      </c>
      <c r="M142" s="16">
        <f t="shared" si="8"/>
        <v>97558411.385922343</v>
      </c>
    </row>
    <row r="143" spans="1:13" ht="18" x14ac:dyDescent="0.35">
      <c r="A143" s="105">
        <v>138</v>
      </c>
      <c r="B143" s="106" t="s">
        <v>40</v>
      </c>
      <c r="C143" s="106" t="s">
        <v>207</v>
      </c>
      <c r="D143" s="107">
        <v>2028466.9291135918</v>
      </c>
      <c r="E143" s="107">
        <v>517331.21380000003</v>
      </c>
      <c r="F143" s="107">
        <v>48366.541799999999</v>
      </c>
      <c r="G143" s="87">
        <f t="shared" si="6"/>
        <v>2594164.6847135918</v>
      </c>
      <c r="H143" s="139"/>
      <c r="I143" s="139"/>
      <c r="J143" s="139"/>
      <c r="K143" s="16">
        <f t="shared" si="7"/>
        <v>2028466.9291135918</v>
      </c>
      <c r="L143" s="18">
        <v>69644031.232899994</v>
      </c>
      <c r="M143" s="16">
        <f t="shared" si="8"/>
        <v>67615564.303786397</v>
      </c>
    </row>
    <row r="144" spans="1:13" ht="18" x14ac:dyDescent="0.35">
      <c r="A144" s="105">
        <v>139</v>
      </c>
      <c r="B144" s="106" t="s">
        <v>40</v>
      </c>
      <c r="C144" s="106" t="s">
        <v>208</v>
      </c>
      <c r="D144" s="107">
        <v>2773570.1711126207</v>
      </c>
      <c r="E144" s="107">
        <v>707359.04180000001</v>
      </c>
      <c r="F144" s="107">
        <v>66132.701400000005</v>
      </c>
      <c r="G144" s="87">
        <f t="shared" si="6"/>
        <v>3547061.9143126211</v>
      </c>
      <c r="H144" s="139"/>
      <c r="I144" s="139"/>
      <c r="J144" s="139"/>
      <c r="K144" s="16">
        <f t="shared" si="7"/>
        <v>2773570.1711126207</v>
      </c>
      <c r="L144" s="18">
        <v>95225909.208199993</v>
      </c>
      <c r="M144" s="16">
        <f t="shared" si="8"/>
        <v>92452339.037087366</v>
      </c>
    </row>
    <row r="145" spans="1:13" ht="18" x14ac:dyDescent="0.35">
      <c r="A145" s="105">
        <v>140</v>
      </c>
      <c r="B145" s="106" t="s">
        <v>40</v>
      </c>
      <c r="C145" s="106" t="s">
        <v>209</v>
      </c>
      <c r="D145" s="107">
        <v>2700675.5646116505</v>
      </c>
      <c r="E145" s="107">
        <v>688768.32449999999</v>
      </c>
      <c r="F145" s="107">
        <v>64394.610399999998</v>
      </c>
      <c r="G145" s="87">
        <f t="shared" si="6"/>
        <v>3453838.4995116508</v>
      </c>
      <c r="H145" s="139"/>
      <c r="I145" s="139"/>
      <c r="J145" s="139"/>
      <c r="K145" s="16">
        <f t="shared" si="7"/>
        <v>2700675.5646116505</v>
      </c>
      <c r="L145" s="18">
        <v>92723194.385000005</v>
      </c>
      <c r="M145" s="16">
        <f t="shared" si="8"/>
        <v>90022518.820388362</v>
      </c>
    </row>
    <row r="146" spans="1:13" ht="18" x14ac:dyDescent="0.35">
      <c r="A146" s="105">
        <v>141</v>
      </c>
      <c r="B146" s="106" t="s">
        <v>40</v>
      </c>
      <c r="C146" s="106" t="s">
        <v>210</v>
      </c>
      <c r="D146" s="107">
        <v>2860493.290403883</v>
      </c>
      <c r="E146" s="107">
        <v>729527.52879999997</v>
      </c>
      <c r="F146" s="107">
        <v>68205.286699999997</v>
      </c>
      <c r="G146" s="87">
        <f t="shared" si="6"/>
        <v>3658226.105903883</v>
      </c>
      <c r="H146" s="139"/>
      <c r="I146" s="139"/>
      <c r="J146" s="139"/>
      <c r="K146" s="16">
        <f t="shared" si="7"/>
        <v>2860493.290403883</v>
      </c>
      <c r="L146" s="18">
        <v>98210269.637199998</v>
      </c>
      <c r="M146" s="16">
        <f t="shared" si="8"/>
        <v>95349776.34679611</v>
      </c>
    </row>
    <row r="147" spans="1:13" ht="18" x14ac:dyDescent="0.35">
      <c r="A147" s="105">
        <v>142</v>
      </c>
      <c r="B147" s="106" t="s">
        <v>41</v>
      </c>
      <c r="C147" s="106" t="s">
        <v>211</v>
      </c>
      <c r="D147" s="107">
        <v>2402241.5051854365</v>
      </c>
      <c r="E147" s="107">
        <v>612657.02480000001</v>
      </c>
      <c r="F147" s="107">
        <v>57278.781600000002</v>
      </c>
      <c r="G147" s="87">
        <f t="shared" si="6"/>
        <v>3072177.3115854361</v>
      </c>
      <c r="H147" s="139"/>
      <c r="I147" s="139"/>
      <c r="J147" s="139"/>
      <c r="K147" s="16">
        <f t="shared" si="7"/>
        <v>2402241.5051854365</v>
      </c>
      <c r="L147" s="18">
        <v>82476958.344699994</v>
      </c>
      <c r="M147" s="16">
        <f t="shared" si="8"/>
        <v>80074716.839514554</v>
      </c>
    </row>
    <row r="148" spans="1:13" ht="18" x14ac:dyDescent="0.35">
      <c r="A148" s="105">
        <v>143</v>
      </c>
      <c r="B148" s="106" t="s">
        <v>41</v>
      </c>
      <c r="C148" s="106" t="s">
        <v>212</v>
      </c>
      <c r="D148" s="107">
        <v>2322879.7771689319</v>
      </c>
      <c r="E148" s="107">
        <v>592416.96149999998</v>
      </c>
      <c r="F148" s="107">
        <v>55386.489300000001</v>
      </c>
      <c r="G148" s="87">
        <f t="shared" si="6"/>
        <v>2970683.2279689317</v>
      </c>
      <c r="H148" s="139"/>
      <c r="I148" s="139"/>
      <c r="J148" s="139"/>
      <c r="K148" s="16">
        <f t="shared" si="7"/>
        <v>2322879.7771689319</v>
      </c>
      <c r="L148" s="18">
        <v>79752205.682799995</v>
      </c>
      <c r="M148" s="16">
        <f t="shared" si="8"/>
        <v>77429325.905631065</v>
      </c>
    </row>
    <row r="149" spans="1:13" ht="18" x14ac:dyDescent="0.35">
      <c r="A149" s="105">
        <v>144</v>
      </c>
      <c r="B149" s="106" t="s">
        <v>41</v>
      </c>
      <c r="C149" s="106" t="s">
        <v>213</v>
      </c>
      <c r="D149" s="107">
        <v>3258899.6973349513</v>
      </c>
      <c r="E149" s="107">
        <v>831135.33279999997</v>
      </c>
      <c r="F149" s="107">
        <v>77704.845100000006</v>
      </c>
      <c r="G149" s="87">
        <f t="shared" si="6"/>
        <v>4167739.8752349513</v>
      </c>
      <c r="H149" s="139"/>
      <c r="I149" s="139"/>
      <c r="J149" s="139"/>
      <c r="K149" s="16">
        <f t="shared" si="7"/>
        <v>3258899.6973349513</v>
      </c>
      <c r="L149" s="18">
        <v>111888889.6085</v>
      </c>
      <c r="M149" s="16">
        <f t="shared" si="8"/>
        <v>108629989.91116506</v>
      </c>
    </row>
    <row r="150" spans="1:13" ht="18" x14ac:dyDescent="0.35">
      <c r="A150" s="105">
        <v>145</v>
      </c>
      <c r="B150" s="106" t="s">
        <v>41</v>
      </c>
      <c r="C150" s="106" t="s">
        <v>214</v>
      </c>
      <c r="D150" s="107">
        <v>1877224.7648621358</v>
      </c>
      <c r="E150" s="107">
        <v>478759.08270000003</v>
      </c>
      <c r="F150" s="107">
        <v>44760.340400000001</v>
      </c>
      <c r="G150" s="87">
        <f t="shared" si="6"/>
        <v>2400744.1879621358</v>
      </c>
      <c r="H150" s="139"/>
      <c r="I150" s="139"/>
      <c r="J150" s="139"/>
      <c r="K150" s="16">
        <f t="shared" si="7"/>
        <v>1877224.7648621358</v>
      </c>
      <c r="L150" s="18">
        <v>64451383.593599997</v>
      </c>
      <c r="M150" s="16">
        <f t="shared" si="8"/>
        <v>62574158.828737862</v>
      </c>
    </row>
    <row r="151" spans="1:13" ht="18" x14ac:dyDescent="0.35">
      <c r="A151" s="105">
        <v>146</v>
      </c>
      <c r="B151" s="106" t="s">
        <v>41</v>
      </c>
      <c r="C151" s="106" t="s">
        <v>215</v>
      </c>
      <c r="D151" s="107">
        <v>2598231.5867359224</v>
      </c>
      <c r="E151" s="107">
        <v>662641.46640000003</v>
      </c>
      <c r="F151" s="107">
        <v>61951.947500000002</v>
      </c>
      <c r="G151" s="87">
        <f t="shared" si="6"/>
        <v>3322825.000635922</v>
      </c>
      <c r="H151" s="139"/>
      <c r="I151" s="139"/>
      <c r="J151" s="139"/>
      <c r="K151" s="16">
        <f t="shared" si="7"/>
        <v>2598231.5867359224</v>
      </c>
      <c r="L151" s="18">
        <v>89205951.144600004</v>
      </c>
      <c r="M151" s="16">
        <f t="shared" si="8"/>
        <v>86607719.557864085</v>
      </c>
    </row>
    <row r="152" spans="1:13" ht="18" x14ac:dyDescent="0.35">
      <c r="A152" s="105">
        <v>147</v>
      </c>
      <c r="B152" s="106" t="s">
        <v>41</v>
      </c>
      <c r="C152" s="106" t="s">
        <v>216</v>
      </c>
      <c r="D152" s="107">
        <v>1871754.1492689319</v>
      </c>
      <c r="E152" s="107">
        <v>477363.8811</v>
      </c>
      <c r="F152" s="107">
        <v>44629.899599999997</v>
      </c>
      <c r="G152" s="87">
        <f t="shared" si="6"/>
        <v>2393747.9299689322</v>
      </c>
      <c r="H152" s="139"/>
      <c r="I152" s="139"/>
      <c r="J152" s="139"/>
      <c r="K152" s="16">
        <f t="shared" si="7"/>
        <v>1871754.1492689319</v>
      </c>
      <c r="L152" s="18">
        <v>64263559.124899998</v>
      </c>
      <c r="M152" s="16">
        <f t="shared" si="8"/>
        <v>62391804.975631066</v>
      </c>
    </row>
    <row r="153" spans="1:13" ht="18" x14ac:dyDescent="0.35">
      <c r="A153" s="105">
        <v>148</v>
      </c>
      <c r="B153" s="106" t="s">
        <v>41</v>
      </c>
      <c r="C153" s="106" t="s">
        <v>217</v>
      </c>
      <c r="D153" s="107">
        <v>3137667.2206893205</v>
      </c>
      <c r="E153" s="107">
        <v>800216.73930000002</v>
      </c>
      <c r="F153" s="107">
        <v>74814.191300000006</v>
      </c>
      <c r="G153" s="87">
        <f t="shared" si="6"/>
        <v>4012698.1512893206</v>
      </c>
      <c r="H153" s="139"/>
      <c r="I153" s="139"/>
      <c r="J153" s="139"/>
      <c r="K153" s="16">
        <f t="shared" si="7"/>
        <v>3137667.2206893205</v>
      </c>
      <c r="L153" s="18">
        <v>107726574.57700001</v>
      </c>
      <c r="M153" s="16">
        <f t="shared" si="8"/>
        <v>104588907.35631068</v>
      </c>
    </row>
    <row r="154" spans="1:13" ht="18" x14ac:dyDescent="0.35">
      <c r="A154" s="105">
        <v>149</v>
      </c>
      <c r="B154" s="106" t="s">
        <v>41</v>
      </c>
      <c r="C154" s="106" t="s">
        <v>218</v>
      </c>
      <c r="D154" s="107">
        <v>2076400.0226533979</v>
      </c>
      <c r="E154" s="107">
        <v>529555.85750000004</v>
      </c>
      <c r="F154" s="107">
        <v>49509.453200000004</v>
      </c>
      <c r="G154" s="87">
        <f t="shared" si="6"/>
        <v>2655465.3333533979</v>
      </c>
      <c r="H154" s="139"/>
      <c r="I154" s="139"/>
      <c r="J154" s="139"/>
      <c r="K154" s="16">
        <f t="shared" si="7"/>
        <v>2076400.0226533979</v>
      </c>
      <c r="L154" s="18">
        <v>71289734.111100003</v>
      </c>
      <c r="M154" s="16">
        <f t="shared" si="8"/>
        <v>69213334.088446602</v>
      </c>
    </row>
    <row r="155" spans="1:13" ht="18" x14ac:dyDescent="0.35">
      <c r="A155" s="105">
        <v>150</v>
      </c>
      <c r="B155" s="106" t="s">
        <v>41</v>
      </c>
      <c r="C155" s="106" t="s">
        <v>219</v>
      </c>
      <c r="D155" s="107">
        <v>2466039.884067961</v>
      </c>
      <c r="E155" s="107">
        <v>628927.88060000003</v>
      </c>
      <c r="F155" s="107">
        <v>58799.983099999998</v>
      </c>
      <c r="G155" s="87">
        <f t="shared" si="6"/>
        <v>3153767.7477679607</v>
      </c>
      <c r="H155" s="139"/>
      <c r="I155" s="139"/>
      <c r="J155" s="139"/>
      <c r="K155" s="16">
        <f t="shared" si="7"/>
        <v>2466039.884067961</v>
      </c>
      <c r="L155" s="18">
        <v>84667369.353</v>
      </c>
      <c r="M155" s="16">
        <f t="shared" si="8"/>
        <v>82201329.468932033</v>
      </c>
    </row>
    <row r="156" spans="1:13" ht="18" x14ac:dyDescent="0.35">
      <c r="A156" s="105">
        <v>151</v>
      </c>
      <c r="B156" s="106" t="s">
        <v>41</v>
      </c>
      <c r="C156" s="106" t="s">
        <v>220</v>
      </c>
      <c r="D156" s="107">
        <v>2101958.8222194174</v>
      </c>
      <c r="E156" s="107">
        <v>536074.26049999997</v>
      </c>
      <c r="F156" s="107">
        <v>50118.874400000001</v>
      </c>
      <c r="G156" s="87">
        <f t="shared" si="6"/>
        <v>2688151.9571194174</v>
      </c>
      <c r="H156" s="139"/>
      <c r="I156" s="139"/>
      <c r="J156" s="139"/>
      <c r="K156" s="16">
        <f t="shared" si="7"/>
        <v>2101958.8222194174</v>
      </c>
      <c r="L156" s="18">
        <v>72167252.896200001</v>
      </c>
      <c r="M156" s="16">
        <f t="shared" si="8"/>
        <v>70065294.073980585</v>
      </c>
    </row>
    <row r="157" spans="1:13" ht="18" x14ac:dyDescent="0.35">
      <c r="A157" s="105">
        <v>152</v>
      </c>
      <c r="B157" s="106" t="s">
        <v>41</v>
      </c>
      <c r="C157" s="106" t="s">
        <v>221</v>
      </c>
      <c r="D157" s="107">
        <v>3028497.1623349516</v>
      </c>
      <c r="E157" s="107">
        <v>772374.4915</v>
      </c>
      <c r="F157" s="107">
        <v>72211.152499999997</v>
      </c>
      <c r="G157" s="87">
        <f t="shared" si="6"/>
        <v>3873082.8063349514</v>
      </c>
      <c r="H157" s="139"/>
      <c r="I157" s="139"/>
      <c r="J157" s="139"/>
      <c r="K157" s="16">
        <f t="shared" si="7"/>
        <v>3028497.1623349516</v>
      </c>
      <c r="L157" s="18">
        <v>103978402.57350001</v>
      </c>
      <c r="M157" s="16">
        <f t="shared" si="8"/>
        <v>100949905.41116506</v>
      </c>
    </row>
    <row r="158" spans="1:13" ht="18" x14ac:dyDescent="0.35">
      <c r="A158" s="105">
        <v>153</v>
      </c>
      <c r="B158" s="106" t="s">
        <v>41</v>
      </c>
      <c r="C158" s="106" t="s">
        <v>222</v>
      </c>
      <c r="D158" s="107">
        <v>2144830.0546689318</v>
      </c>
      <c r="E158" s="107">
        <v>547007.94960000005</v>
      </c>
      <c r="F158" s="107">
        <v>51141.091399999998</v>
      </c>
      <c r="G158" s="87">
        <f t="shared" si="6"/>
        <v>2742979.0956689315</v>
      </c>
      <c r="H158" s="139"/>
      <c r="I158" s="139"/>
      <c r="J158" s="139"/>
      <c r="K158" s="16">
        <f t="shared" si="7"/>
        <v>2144830.0546689318</v>
      </c>
      <c r="L158" s="18">
        <v>73639165.210299999</v>
      </c>
      <c r="M158" s="16">
        <f t="shared" si="8"/>
        <v>71494335.155631065</v>
      </c>
    </row>
    <row r="159" spans="1:13" ht="18" x14ac:dyDescent="0.35">
      <c r="A159" s="105">
        <v>154</v>
      </c>
      <c r="B159" s="106" t="s">
        <v>41</v>
      </c>
      <c r="C159" s="106" t="s">
        <v>223</v>
      </c>
      <c r="D159" s="107">
        <v>2474634.3119941745</v>
      </c>
      <c r="E159" s="107">
        <v>631119.76540000003</v>
      </c>
      <c r="F159" s="107">
        <v>59004.907700000003</v>
      </c>
      <c r="G159" s="87">
        <f t="shared" si="6"/>
        <v>3164758.9850941743</v>
      </c>
      <c r="H159" s="139"/>
      <c r="I159" s="139"/>
      <c r="J159" s="139"/>
      <c r="K159" s="16">
        <f t="shared" si="7"/>
        <v>2474634.3119941745</v>
      </c>
      <c r="L159" s="18">
        <v>84962444.711799994</v>
      </c>
      <c r="M159" s="16">
        <f t="shared" si="8"/>
        <v>82487810.399805814</v>
      </c>
    </row>
    <row r="160" spans="1:13" ht="18" x14ac:dyDescent="0.35">
      <c r="A160" s="105">
        <v>155</v>
      </c>
      <c r="B160" s="106" t="s">
        <v>41</v>
      </c>
      <c r="C160" s="106" t="s">
        <v>224</v>
      </c>
      <c r="D160" s="107">
        <v>2187447.7958126212</v>
      </c>
      <c r="E160" s="107">
        <v>557876.98930000002</v>
      </c>
      <c r="F160" s="107">
        <v>52157.2641</v>
      </c>
      <c r="G160" s="87">
        <f t="shared" si="6"/>
        <v>2797482.0492126211</v>
      </c>
      <c r="H160" s="139"/>
      <c r="I160" s="139"/>
      <c r="J160" s="139"/>
      <c r="K160" s="16">
        <f t="shared" si="7"/>
        <v>2187447.7958126212</v>
      </c>
      <c r="L160" s="18">
        <v>75102374.322899997</v>
      </c>
      <c r="M160" s="16">
        <f t="shared" si="8"/>
        <v>72914926.527087376</v>
      </c>
    </row>
    <row r="161" spans="1:13" ht="18" x14ac:dyDescent="0.35">
      <c r="A161" s="105">
        <v>156</v>
      </c>
      <c r="B161" s="106" t="s">
        <v>41</v>
      </c>
      <c r="C161" s="106" t="s">
        <v>225</v>
      </c>
      <c r="D161" s="107">
        <v>2013063.4736475723</v>
      </c>
      <c r="E161" s="107">
        <v>513402.78480000002</v>
      </c>
      <c r="F161" s="107">
        <v>47999.263599999998</v>
      </c>
      <c r="G161" s="87">
        <f t="shared" si="6"/>
        <v>2574465.5220475728</v>
      </c>
      <c r="H161" s="139"/>
      <c r="I161" s="139"/>
      <c r="J161" s="139"/>
      <c r="K161" s="16">
        <f t="shared" si="7"/>
        <v>2013063.4736475723</v>
      </c>
      <c r="L161" s="18">
        <v>69115179.261899993</v>
      </c>
      <c r="M161" s="16">
        <f t="shared" si="8"/>
        <v>67102115.788252421</v>
      </c>
    </row>
    <row r="162" spans="1:13" ht="18" x14ac:dyDescent="0.35">
      <c r="A162" s="105">
        <v>157</v>
      </c>
      <c r="B162" s="106" t="s">
        <v>41</v>
      </c>
      <c r="C162" s="106" t="s">
        <v>226</v>
      </c>
      <c r="D162" s="107">
        <v>2949701.4415805824</v>
      </c>
      <c r="E162" s="107">
        <v>752278.78019999992</v>
      </c>
      <c r="F162" s="107">
        <v>70332.356</v>
      </c>
      <c r="G162" s="87">
        <f t="shared" si="6"/>
        <v>3772312.5777805825</v>
      </c>
      <c r="H162" s="139"/>
      <c r="I162" s="139"/>
      <c r="J162" s="139"/>
      <c r="K162" s="16">
        <f t="shared" si="7"/>
        <v>2949701.4415805824</v>
      </c>
      <c r="L162" s="18">
        <v>101273082.8276</v>
      </c>
      <c r="M162" s="16">
        <f t="shared" si="8"/>
        <v>98323381.386019424</v>
      </c>
    </row>
    <row r="163" spans="1:13" ht="18" x14ac:dyDescent="0.35">
      <c r="A163" s="105">
        <v>158</v>
      </c>
      <c r="B163" s="106" t="s">
        <v>41</v>
      </c>
      <c r="C163" s="106" t="s">
        <v>227</v>
      </c>
      <c r="D163" s="107">
        <v>3039967.1854048539</v>
      </c>
      <c r="E163" s="107">
        <v>775299.75540000002</v>
      </c>
      <c r="F163" s="107">
        <v>72484.642500000002</v>
      </c>
      <c r="G163" s="87">
        <f t="shared" si="6"/>
        <v>3887751.5833048541</v>
      </c>
      <c r="H163" s="139"/>
      <c r="I163" s="139"/>
      <c r="J163" s="139"/>
      <c r="K163" s="16">
        <f t="shared" si="7"/>
        <v>3039967.1854048539</v>
      </c>
      <c r="L163" s="18">
        <v>104372206.6989</v>
      </c>
      <c r="M163" s="16">
        <f t="shared" si="8"/>
        <v>101332239.51349515</v>
      </c>
    </row>
    <row r="164" spans="1:13" ht="18" x14ac:dyDescent="0.35">
      <c r="A164" s="105">
        <v>159</v>
      </c>
      <c r="B164" s="106" t="s">
        <v>41</v>
      </c>
      <c r="C164" s="106" t="s">
        <v>228</v>
      </c>
      <c r="D164" s="107">
        <v>1692655.2170883494</v>
      </c>
      <c r="E164" s="107">
        <v>431687.28339999996</v>
      </c>
      <c r="F164" s="107">
        <v>40359.484400000001</v>
      </c>
      <c r="G164" s="87">
        <f t="shared" si="6"/>
        <v>2164701.9848883492</v>
      </c>
      <c r="H164" s="139"/>
      <c r="I164" s="139"/>
      <c r="J164" s="139"/>
      <c r="K164" s="16">
        <f t="shared" si="7"/>
        <v>1692655.2170883494</v>
      </c>
      <c r="L164" s="18">
        <v>58114495.786700003</v>
      </c>
      <c r="M164" s="16">
        <f t="shared" si="8"/>
        <v>56421840.569611654</v>
      </c>
    </row>
    <row r="165" spans="1:13" ht="18" x14ac:dyDescent="0.35">
      <c r="A165" s="105">
        <v>160</v>
      </c>
      <c r="B165" s="106" t="s">
        <v>41</v>
      </c>
      <c r="C165" s="106" t="s">
        <v>229</v>
      </c>
      <c r="D165" s="107">
        <v>2280335.8148475722</v>
      </c>
      <c r="E165" s="107">
        <v>581566.73790000007</v>
      </c>
      <c r="F165" s="107">
        <v>54372.075799999999</v>
      </c>
      <c r="G165" s="87">
        <f t="shared" si="6"/>
        <v>2916274.6285475725</v>
      </c>
      <c r="H165" s="139"/>
      <c r="I165" s="139"/>
      <c r="J165" s="139"/>
      <c r="K165" s="16">
        <f t="shared" si="7"/>
        <v>2280335.8148475722</v>
      </c>
      <c r="L165" s="18">
        <v>78291529.643099993</v>
      </c>
      <c r="M165" s="16">
        <f t="shared" si="8"/>
        <v>76011193.82825242</v>
      </c>
    </row>
    <row r="166" spans="1:13" ht="18" x14ac:dyDescent="0.35">
      <c r="A166" s="105">
        <v>161</v>
      </c>
      <c r="B166" s="106" t="s">
        <v>41</v>
      </c>
      <c r="C166" s="106" t="s">
        <v>230</v>
      </c>
      <c r="D166" s="107">
        <v>2698530.3260330097</v>
      </c>
      <c r="E166" s="107">
        <v>688221.21230000001</v>
      </c>
      <c r="F166" s="107">
        <v>64343.459600000002</v>
      </c>
      <c r="G166" s="87">
        <f t="shared" si="6"/>
        <v>3451094.9979330101</v>
      </c>
      <c r="H166" s="139"/>
      <c r="I166" s="139"/>
      <c r="J166" s="139"/>
      <c r="K166" s="16">
        <f t="shared" si="7"/>
        <v>2698530.3260330097</v>
      </c>
      <c r="L166" s="18">
        <v>92649541.193800002</v>
      </c>
      <c r="M166" s="16">
        <f t="shared" si="8"/>
        <v>89951010.867766991</v>
      </c>
    </row>
    <row r="167" spans="1:13" ht="36" x14ac:dyDescent="0.35">
      <c r="A167" s="105">
        <v>162</v>
      </c>
      <c r="B167" s="106" t="s">
        <v>41</v>
      </c>
      <c r="C167" s="106" t="s">
        <v>231</v>
      </c>
      <c r="D167" s="107">
        <v>3929704.9862475726</v>
      </c>
      <c r="E167" s="107">
        <v>1002214.5401</v>
      </c>
      <c r="F167" s="107">
        <v>93699.452499999999</v>
      </c>
      <c r="G167" s="87">
        <f t="shared" si="6"/>
        <v>5025618.9788475726</v>
      </c>
      <c r="H167" s="139"/>
      <c r="I167" s="139"/>
      <c r="J167" s="139"/>
      <c r="K167" s="16">
        <f t="shared" si="7"/>
        <v>3929704.9862475726</v>
      </c>
      <c r="L167" s="18">
        <v>134919871.1945</v>
      </c>
      <c r="M167" s="16">
        <f t="shared" si="8"/>
        <v>130990166.20825243</v>
      </c>
    </row>
    <row r="168" spans="1:13" ht="18" x14ac:dyDescent="0.35">
      <c r="A168" s="105">
        <v>163</v>
      </c>
      <c r="B168" s="106" t="s">
        <v>41</v>
      </c>
      <c r="C168" s="106" t="s">
        <v>232</v>
      </c>
      <c r="D168" s="107">
        <v>2453940.0248038834</v>
      </c>
      <c r="E168" s="107">
        <v>625841.98609999998</v>
      </c>
      <c r="F168" s="107">
        <v>58511.475400000003</v>
      </c>
      <c r="G168" s="87">
        <f t="shared" si="6"/>
        <v>3138293.4863038831</v>
      </c>
      <c r="H168" s="139"/>
      <c r="I168" s="139"/>
      <c r="J168" s="139"/>
      <c r="K168" s="16">
        <f t="shared" si="7"/>
        <v>2453940.0248038834</v>
      </c>
      <c r="L168" s="18">
        <v>84251940.851600006</v>
      </c>
      <c r="M168" s="16">
        <f t="shared" si="8"/>
        <v>81798000.826796129</v>
      </c>
    </row>
    <row r="169" spans="1:13" ht="18" x14ac:dyDescent="0.35">
      <c r="A169" s="105">
        <v>164</v>
      </c>
      <c r="B169" s="106" t="s">
        <v>41</v>
      </c>
      <c r="C169" s="106" t="s">
        <v>233</v>
      </c>
      <c r="D169" s="107">
        <v>2285156.2579106791</v>
      </c>
      <c r="E169" s="107">
        <v>582796.12239999999</v>
      </c>
      <c r="F169" s="107">
        <v>54487.013899999998</v>
      </c>
      <c r="G169" s="87">
        <f t="shared" si="6"/>
        <v>2922439.394210679</v>
      </c>
      <c r="H169" s="139"/>
      <c r="I169" s="139"/>
      <c r="J169" s="139"/>
      <c r="K169" s="16">
        <f t="shared" si="7"/>
        <v>2285156.2579106791</v>
      </c>
      <c r="L169" s="18">
        <v>78457031.521599993</v>
      </c>
      <c r="M169" s="16">
        <f t="shared" si="8"/>
        <v>76171875.263689309</v>
      </c>
    </row>
    <row r="170" spans="1:13" ht="18" x14ac:dyDescent="0.35">
      <c r="A170" s="105">
        <v>165</v>
      </c>
      <c r="B170" s="106" t="s">
        <v>41</v>
      </c>
      <c r="C170" s="106" t="s">
        <v>234</v>
      </c>
      <c r="D170" s="107">
        <v>2230529.1715601939</v>
      </c>
      <c r="E170" s="107">
        <v>568864.27249999996</v>
      </c>
      <c r="F170" s="107">
        <v>53184.491699999999</v>
      </c>
      <c r="G170" s="87">
        <f t="shared" si="6"/>
        <v>2852577.935760194</v>
      </c>
      <c r="H170" s="139"/>
      <c r="I170" s="139"/>
      <c r="J170" s="139"/>
      <c r="K170" s="16">
        <f t="shared" si="7"/>
        <v>2230529.1715601939</v>
      </c>
      <c r="L170" s="18">
        <v>76581501.556899995</v>
      </c>
      <c r="M170" s="16">
        <f t="shared" si="8"/>
        <v>74350972.385339797</v>
      </c>
    </row>
    <row r="171" spans="1:13" ht="18" x14ac:dyDescent="0.35">
      <c r="A171" s="105">
        <v>166</v>
      </c>
      <c r="B171" s="106" t="s">
        <v>41</v>
      </c>
      <c r="C171" s="106" t="s">
        <v>235</v>
      </c>
      <c r="D171" s="107">
        <v>2550986.6162126213</v>
      </c>
      <c r="E171" s="107">
        <v>650592.3186</v>
      </c>
      <c r="F171" s="107">
        <v>60825.443700000003</v>
      </c>
      <c r="G171" s="87">
        <f t="shared" si="6"/>
        <v>3262404.3785126214</v>
      </c>
      <c r="H171" s="139"/>
      <c r="I171" s="139"/>
      <c r="J171" s="139"/>
      <c r="K171" s="16">
        <f t="shared" si="7"/>
        <v>2550986.6162126213</v>
      </c>
      <c r="L171" s="18">
        <v>87583873.823300004</v>
      </c>
      <c r="M171" s="16">
        <f t="shared" si="8"/>
        <v>85032887.207087383</v>
      </c>
    </row>
    <row r="172" spans="1:13" ht="18" x14ac:dyDescent="0.35">
      <c r="A172" s="105">
        <v>167</v>
      </c>
      <c r="B172" s="106" t="s">
        <v>41</v>
      </c>
      <c r="C172" s="106" t="s">
        <v>236</v>
      </c>
      <c r="D172" s="107">
        <v>2217442.6514475727</v>
      </c>
      <c r="E172" s="107">
        <v>565526.74430000002</v>
      </c>
      <c r="F172" s="107">
        <v>52872.458100000003</v>
      </c>
      <c r="G172" s="87">
        <f t="shared" si="6"/>
        <v>2835841.8538475726</v>
      </c>
      <c r="H172" s="139"/>
      <c r="I172" s="139"/>
      <c r="J172" s="139"/>
      <c r="K172" s="16">
        <f t="shared" si="7"/>
        <v>2217442.6514475727</v>
      </c>
      <c r="L172" s="18">
        <v>76132197.699699998</v>
      </c>
      <c r="M172" s="16">
        <f t="shared" si="8"/>
        <v>73914755.048252419</v>
      </c>
    </row>
    <row r="173" spans="1:13" ht="18" x14ac:dyDescent="0.35">
      <c r="A173" s="105">
        <v>168</v>
      </c>
      <c r="B173" s="106" t="s">
        <v>41</v>
      </c>
      <c r="C173" s="106" t="s">
        <v>237</v>
      </c>
      <c r="D173" s="107">
        <v>2150621.8119466021</v>
      </c>
      <c r="E173" s="107">
        <v>548485.05359999998</v>
      </c>
      <c r="F173" s="107">
        <v>51279.189400000003</v>
      </c>
      <c r="G173" s="87">
        <f t="shared" si="6"/>
        <v>2750386.0549466019</v>
      </c>
      <c r="H173" s="139"/>
      <c r="I173" s="139"/>
      <c r="J173" s="139"/>
      <c r="K173" s="16">
        <f t="shared" si="7"/>
        <v>2150621.8119466021</v>
      </c>
      <c r="L173" s="18">
        <v>73838015.543500006</v>
      </c>
      <c r="M173" s="16">
        <f t="shared" si="8"/>
        <v>71687393.731553406</v>
      </c>
    </row>
    <row r="174" spans="1:13" ht="18" x14ac:dyDescent="0.35">
      <c r="A174" s="105">
        <v>169</v>
      </c>
      <c r="B174" s="106" t="s">
        <v>42</v>
      </c>
      <c r="C174" s="106" t="s">
        <v>238</v>
      </c>
      <c r="D174" s="107">
        <v>2279944.7562640775</v>
      </c>
      <c r="E174" s="107">
        <v>581467.00410000002</v>
      </c>
      <c r="F174" s="107">
        <v>54362.751400000001</v>
      </c>
      <c r="G174" s="87">
        <f t="shared" si="6"/>
        <v>2915774.5117640775</v>
      </c>
      <c r="H174" s="139"/>
      <c r="I174" s="139"/>
      <c r="J174" s="139"/>
      <c r="K174" s="16">
        <f t="shared" si="7"/>
        <v>2279944.7562640775</v>
      </c>
      <c r="L174" s="18">
        <v>78278103.2984</v>
      </c>
      <c r="M174" s="16">
        <f t="shared" si="8"/>
        <v>75998158.542135924</v>
      </c>
    </row>
    <row r="175" spans="1:13" ht="18" x14ac:dyDescent="0.35">
      <c r="A175" s="105">
        <v>170</v>
      </c>
      <c r="B175" s="106" t="s">
        <v>42</v>
      </c>
      <c r="C175" s="106" t="s">
        <v>239</v>
      </c>
      <c r="D175" s="107">
        <v>2865862.8996058251</v>
      </c>
      <c r="E175" s="107">
        <v>730896.97010000004</v>
      </c>
      <c r="F175" s="107">
        <v>68333.319099999993</v>
      </c>
      <c r="G175" s="87">
        <f t="shared" si="6"/>
        <v>3665093.1888058251</v>
      </c>
      <c r="H175" s="139"/>
      <c r="I175" s="139"/>
      <c r="J175" s="139"/>
      <c r="K175" s="16">
        <f t="shared" si="7"/>
        <v>2865862.8996058251</v>
      </c>
      <c r="L175" s="18">
        <v>98394626.219799995</v>
      </c>
      <c r="M175" s="16">
        <f t="shared" si="8"/>
        <v>95528763.32019417</v>
      </c>
    </row>
    <row r="176" spans="1:13" ht="18" x14ac:dyDescent="0.35">
      <c r="A176" s="105">
        <v>171</v>
      </c>
      <c r="B176" s="106" t="s">
        <v>42</v>
      </c>
      <c r="C176" s="106" t="s">
        <v>240</v>
      </c>
      <c r="D176" s="107">
        <v>2743474.7042766991</v>
      </c>
      <c r="E176" s="107">
        <v>699683.62730000005</v>
      </c>
      <c r="F176" s="107">
        <v>65415.108399999997</v>
      </c>
      <c r="G176" s="87">
        <f t="shared" si="6"/>
        <v>3508573.4399766992</v>
      </c>
      <c r="H176" s="139"/>
      <c r="I176" s="139"/>
      <c r="J176" s="139"/>
      <c r="K176" s="16">
        <f t="shared" si="7"/>
        <v>2743474.7042766991</v>
      </c>
      <c r="L176" s="18">
        <v>94192631.513500005</v>
      </c>
      <c r="M176" s="16">
        <f t="shared" si="8"/>
        <v>91449156.809223309</v>
      </c>
    </row>
    <row r="177" spans="1:13" ht="18" x14ac:dyDescent="0.35">
      <c r="A177" s="105">
        <v>172</v>
      </c>
      <c r="B177" s="106" t="s">
        <v>42</v>
      </c>
      <c r="C177" s="106" t="s">
        <v>241</v>
      </c>
      <c r="D177" s="107">
        <v>1770137.9195592231</v>
      </c>
      <c r="E177" s="107">
        <v>451448.12830000004</v>
      </c>
      <c r="F177" s="107">
        <v>42206.973400000003</v>
      </c>
      <c r="G177" s="87">
        <f t="shared" si="6"/>
        <v>2263793.0212592231</v>
      </c>
      <c r="H177" s="139"/>
      <c r="I177" s="139"/>
      <c r="J177" s="139"/>
      <c r="K177" s="16">
        <f t="shared" si="7"/>
        <v>1770137.9195592231</v>
      </c>
      <c r="L177" s="18">
        <v>60774735.238200001</v>
      </c>
      <c r="M177" s="16">
        <f t="shared" si="8"/>
        <v>59004597.318640776</v>
      </c>
    </row>
    <row r="178" spans="1:13" ht="18" x14ac:dyDescent="0.35">
      <c r="A178" s="105">
        <v>173</v>
      </c>
      <c r="B178" s="106" t="s">
        <v>42</v>
      </c>
      <c r="C178" s="106" t="s">
        <v>242</v>
      </c>
      <c r="D178" s="107">
        <v>2114556.474174757</v>
      </c>
      <c r="E178" s="107">
        <v>539287.10979999998</v>
      </c>
      <c r="F178" s="107">
        <v>50419.251499999998</v>
      </c>
      <c r="G178" s="87">
        <f t="shared" si="6"/>
        <v>2704262.835474757</v>
      </c>
      <c r="H178" s="139"/>
      <c r="I178" s="139"/>
      <c r="J178" s="139"/>
      <c r="K178" s="16">
        <f t="shared" si="7"/>
        <v>2114556.474174757</v>
      </c>
      <c r="L178" s="18">
        <v>72599772.280000001</v>
      </c>
      <c r="M178" s="16">
        <f t="shared" si="8"/>
        <v>70485215.805825248</v>
      </c>
    </row>
    <row r="179" spans="1:13" ht="18" x14ac:dyDescent="0.35">
      <c r="A179" s="105">
        <v>174</v>
      </c>
      <c r="B179" s="106" t="s">
        <v>42</v>
      </c>
      <c r="C179" s="106" t="s">
        <v>243</v>
      </c>
      <c r="D179" s="107">
        <v>2432640.3787223301</v>
      </c>
      <c r="E179" s="107">
        <v>620409.81869999995</v>
      </c>
      <c r="F179" s="107">
        <v>58003.608999999997</v>
      </c>
      <c r="G179" s="87">
        <f t="shared" si="6"/>
        <v>3111053.8064223304</v>
      </c>
      <c r="H179" s="139"/>
      <c r="I179" s="139"/>
      <c r="J179" s="139"/>
      <c r="K179" s="16">
        <f t="shared" si="7"/>
        <v>2432640.3787223301</v>
      </c>
      <c r="L179" s="18">
        <v>83520653.002800003</v>
      </c>
      <c r="M179" s="16">
        <f t="shared" si="8"/>
        <v>81088012.624077678</v>
      </c>
    </row>
    <row r="180" spans="1:13" ht="18" x14ac:dyDescent="0.35">
      <c r="A180" s="105">
        <v>175</v>
      </c>
      <c r="B180" s="106" t="s">
        <v>42</v>
      </c>
      <c r="C180" s="106" t="s">
        <v>244</v>
      </c>
      <c r="D180" s="107">
        <v>2788893.9200242716</v>
      </c>
      <c r="E180" s="107">
        <v>711267.14269999997</v>
      </c>
      <c r="F180" s="107">
        <v>66498.079199999993</v>
      </c>
      <c r="G180" s="87">
        <f t="shared" si="6"/>
        <v>3566659.1419242718</v>
      </c>
      <c r="H180" s="139"/>
      <c r="I180" s="139"/>
      <c r="J180" s="139"/>
      <c r="K180" s="16">
        <f t="shared" si="7"/>
        <v>2788893.9200242716</v>
      </c>
      <c r="L180" s="18">
        <v>95752024.587500006</v>
      </c>
      <c r="M180" s="16">
        <f t="shared" si="8"/>
        <v>92963130.66747573</v>
      </c>
    </row>
    <row r="181" spans="1:13" ht="36" x14ac:dyDescent="0.35">
      <c r="A181" s="105">
        <v>176</v>
      </c>
      <c r="B181" s="106" t="s">
        <v>42</v>
      </c>
      <c r="C181" s="106" t="s">
        <v>245</v>
      </c>
      <c r="D181" s="107">
        <v>2209233.3071213588</v>
      </c>
      <c r="E181" s="107">
        <v>563433.06960000005</v>
      </c>
      <c r="F181" s="107">
        <v>52676.715400000001</v>
      </c>
      <c r="G181" s="87">
        <f t="shared" si="6"/>
        <v>2825343.092121359</v>
      </c>
      <c r="H181" s="139"/>
      <c r="I181" s="139"/>
      <c r="J181" s="139"/>
      <c r="K181" s="16">
        <f t="shared" si="7"/>
        <v>2209233.3071213588</v>
      </c>
      <c r="L181" s="18">
        <v>75850343.544499993</v>
      </c>
      <c r="M181" s="16">
        <f t="shared" si="8"/>
        <v>73641110.237378627</v>
      </c>
    </row>
    <row r="182" spans="1:13" ht="18" x14ac:dyDescent="0.35">
      <c r="A182" s="105">
        <v>177</v>
      </c>
      <c r="B182" s="106" t="s">
        <v>42</v>
      </c>
      <c r="C182" s="106" t="s">
        <v>246</v>
      </c>
      <c r="D182" s="107">
        <v>2354770.3947203881</v>
      </c>
      <c r="E182" s="107">
        <v>600550.20319999999</v>
      </c>
      <c r="F182" s="107">
        <v>56146.885699999999</v>
      </c>
      <c r="G182" s="87">
        <f t="shared" si="6"/>
        <v>3011467.483620388</v>
      </c>
      <c r="H182" s="139"/>
      <c r="I182" s="139"/>
      <c r="J182" s="139"/>
      <c r="K182" s="16">
        <f t="shared" si="7"/>
        <v>2354770.3947203881</v>
      </c>
      <c r="L182" s="18">
        <v>80847116.885399997</v>
      </c>
      <c r="M182" s="16">
        <f t="shared" si="8"/>
        <v>78492346.490679607</v>
      </c>
    </row>
    <row r="183" spans="1:13" ht="18" x14ac:dyDescent="0.35">
      <c r="A183" s="105">
        <v>178</v>
      </c>
      <c r="B183" s="106" t="s">
        <v>42</v>
      </c>
      <c r="C183" s="106" t="s">
        <v>247</v>
      </c>
      <c r="D183" s="107">
        <v>1843876.9876747571</v>
      </c>
      <c r="E183" s="107">
        <v>470254.21340000001</v>
      </c>
      <c r="F183" s="107">
        <v>43965.1996</v>
      </c>
      <c r="G183" s="87">
        <f t="shared" si="6"/>
        <v>2358096.4006747571</v>
      </c>
      <c r="H183" s="139"/>
      <c r="I183" s="139"/>
      <c r="J183" s="139"/>
      <c r="K183" s="16">
        <f t="shared" si="7"/>
        <v>1843876.9876747571</v>
      </c>
      <c r="L183" s="18">
        <v>63306443.243500002</v>
      </c>
      <c r="M183" s="16">
        <f t="shared" si="8"/>
        <v>61462566.255825244</v>
      </c>
    </row>
    <row r="184" spans="1:13" ht="18" x14ac:dyDescent="0.35">
      <c r="A184" s="105">
        <v>179</v>
      </c>
      <c r="B184" s="106" t="s">
        <v>42</v>
      </c>
      <c r="C184" s="106" t="s">
        <v>248</v>
      </c>
      <c r="D184" s="107">
        <v>2515944.1501456308</v>
      </c>
      <c r="E184" s="107">
        <v>641655.24340000004</v>
      </c>
      <c r="F184" s="107">
        <v>59989.894999999997</v>
      </c>
      <c r="G184" s="87">
        <f t="shared" si="6"/>
        <v>3217589.2885456309</v>
      </c>
      <c r="H184" s="139"/>
      <c r="I184" s="139"/>
      <c r="J184" s="139"/>
      <c r="K184" s="16">
        <f t="shared" si="7"/>
        <v>2515944.1501456308</v>
      </c>
      <c r="L184" s="18">
        <v>86380749.155000001</v>
      </c>
      <c r="M184" s="16">
        <f t="shared" si="8"/>
        <v>83864805.004854366</v>
      </c>
    </row>
    <row r="185" spans="1:13" ht="18" x14ac:dyDescent="0.35">
      <c r="A185" s="105">
        <v>180</v>
      </c>
      <c r="B185" s="106" t="s">
        <v>42</v>
      </c>
      <c r="C185" s="106" t="s">
        <v>249</v>
      </c>
      <c r="D185" s="107">
        <v>2171209.0272203884</v>
      </c>
      <c r="E185" s="107">
        <v>553735.52579999994</v>
      </c>
      <c r="F185" s="107">
        <v>51770.068700000003</v>
      </c>
      <c r="G185" s="87">
        <f t="shared" si="6"/>
        <v>2776714.6217203885</v>
      </c>
      <c r="H185" s="139"/>
      <c r="I185" s="139"/>
      <c r="J185" s="139"/>
      <c r="K185" s="16">
        <f t="shared" si="7"/>
        <v>2171209.0272203884</v>
      </c>
      <c r="L185" s="18">
        <v>74544843.267900005</v>
      </c>
      <c r="M185" s="16">
        <f t="shared" si="8"/>
        <v>72373634.240679622</v>
      </c>
    </row>
    <row r="186" spans="1:13" ht="18" x14ac:dyDescent="0.35">
      <c r="A186" s="105">
        <v>181</v>
      </c>
      <c r="B186" s="106" t="s">
        <v>42</v>
      </c>
      <c r="C186" s="106" t="s">
        <v>250</v>
      </c>
      <c r="D186" s="107">
        <v>2393000.4147349512</v>
      </c>
      <c r="E186" s="107">
        <v>610300.21810000006</v>
      </c>
      <c r="F186" s="107">
        <v>57058.438099999999</v>
      </c>
      <c r="G186" s="87">
        <f t="shared" si="6"/>
        <v>3060359.0709349513</v>
      </c>
      <c r="H186" s="139"/>
      <c r="I186" s="139"/>
      <c r="J186" s="139"/>
      <c r="K186" s="16">
        <f t="shared" si="7"/>
        <v>2393000.4147349512</v>
      </c>
      <c r="L186" s="18">
        <v>82159680.905900002</v>
      </c>
      <c r="M186" s="16">
        <f t="shared" si="8"/>
        <v>79766680.491165057</v>
      </c>
    </row>
    <row r="187" spans="1:13" ht="18" x14ac:dyDescent="0.35">
      <c r="A187" s="105">
        <v>182</v>
      </c>
      <c r="B187" s="106" t="s">
        <v>42</v>
      </c>
      <c r="C187" s="106" t="s">
        <v>251</v>
      </c>
      <c r="D187" s="107">
        <v>2265540.6425475725</v>
      </c>
      <c r="E187" s="107">
        <v>577793.44270000001</v>
      </c>
      <c r="F187" s="107">
        <v>54019.301299999999</v>
      </c>
      <c r="G187" s="87">
        <f t="shared" si="6"/>
        <v>2897353.3865475724</v>
      </c>
      <c r="H187" s="139"/>
      <c r="I187" s="139"/>
      <c r="J187" s="139"/>
      <c r="K187" s="16">
        <f t="shared" si="7"/>
        <v>2265540.6425475725</v>
      </c>
      <c r="L187" s="18">
        <v>77783562.060800001</v>
      </c>
      <c r="M187" s="16">
        <f t="shared" si="8"/>
        <v>75518021.418252423</v>
      </c>
    </row>
    <row r="188" spans="1:13" ht="18" x14ac:dyDescent="0.35">
      <c r="A188" s="105">
        <v>183</v>
      </c>
      <c r="B188" s="106" t="s">
        <v>42</v>
      </c>
      <c r="C188" s="106" t="s">
        <v>252</v>
      </c>
      <c r="D188" s="107">
        <v>2569791.8654912622</v>
      </c>
      <c r="E188" s="107">
        <v>655388.32609999995</v>
      </c>
      <c r="F188" s="107">
        <v>61273.834000000003</v>
      </c>
      <c r="G188" s="87">
        <f t="shared" si="6"/>
        <v>3286454.0255912617</v>
      </c>
      <c r="H188" s="139"/>
      <c r="I188" s="139"/>
      <c r="J188" s="139"/>
      <c r="K188" s="16">
        <f t="shared" si="7"/>
        <v>2569791.8654912622</v>
      </c>
      <c r="L188" s="18">
        <v>88229520.715200007</v>
      </c>
      <c r="M188" s="16">
        <f t="shared" si="8"/>
        <v>85659728.849708751</v>
      </c>
    </row>
    <row r="189" spans="1:13" ht="18" x14ac:dyDescent="0.35">
      <c r="A189" s="105">
        <v>184</v>
      </c>
      <c r="B189" s="106" t="s">
        <v>42</v>
      </c>
      <c r="C189" s="106" t="s">
        <v>253</v>
      </c>
      <c r="D189" s="107">
        <v>2415163.50762233</v>
      </c>
      <c r="E189" s="107">
        <v>615952.59499999997</v>
      </c>
      <c r="F189" s="107">
        <v>57586.892399999997</v>
      </c>
      <c r="G189" s="87">
        <f t="shared" si="6"/>
        <v>3088702.99502233</v>
      </c>
      <c r="H189" s="139"/>
      <c r="I189" s="139"/>
      <c r="J189" s="139"/>
      <c r="K189" s="16">
        <f t="shared" si="7"/>
        <v>2415163.50762233</v>
      </c>
      <c r="L189" s="18">
        <v>82920613.761700004</v>
      </c>
      <c r="M189" s="16">
        <f t="shared" si="8"/>
        <v>80505450.254077673</v>
      </c>
    </row>
    <row r="190" spans="1:13" ht="18" x14ac:dyDescent="0.35">
      <c r="A190" s="105">
        <v>185</v>
      </c>
      <c r="B190" s="106" t="s">
        <v>42</v>
      </c>
      <c r="C190" s="106" t="s">
        <v>254</v>
      </c>
      <c r="D190" s="107">
        <v>2424684.6295048543</v>
      </c>
      <c r="E190" s="107">
        <v>618380.81979999994</v>
      </c>
      <c r="F190" s="107">
        <v>57813.913</v>
      </c>
      <c r="G190" s="87">
        <f t="shared" si="6"/>
        <v>3100879.3623048547</v>
      </c>
      <c r="H190" s="139"/>
      <c r="I190" s="139"/>
      <c r="J190" s="139"/>
      <c r="K190" s="16">
        <f t="shared" si="7"/>
        <v>2424684.6295048543</v>
      </c>
      <c r="L190" s="18">
        <v>83247505.613000005</v>
      </c>
      <c r="M190" s="16">
        <f t="shared" si="8"/>
        <v>80822820.983495146</v>
      </c>
    </row>
    <row r="191" spans="1:13" ht="18" x14ac:dyDescent="0.35">
      <c r="A191" s="105">
        <v>186</v>
      </c>
      <c r="B191" s="106" t="s">
        <v>42</v>
      </c>
      <c r="C191" s="106" t="s">
        <v>255</v>
      </c>
      <c r="D191" s="107">
        <v>2673914.4060728154</v>
      </c>
      <c r="E191" s="107">
        <v>681943.27729999996</v>
      </c>
      <c r="F191" s="107">
        <v>63756.520299999996</v>
      </c>
      <c r="G191" s="87">
        <f t="shared" si="6"/>
        <v>3419614.2036728151</v>
      </c>
      <c r="H191" s="139"/>
      <c r="I191" s="139"/>
      <c r="J191" s="139"/>
      <c r="K191" s="16">
        <f t="shared" si="7"/>
        <v>2673914.4060728154</v>
      </c>
      <c r="L191" s="18">
        <v>91804394.608500004</v>
      </c>
      <c r="M191" s="16">
        <f t="shared" si="8"/>
        <v>89130480.202427194</v>
      </c>
    </row>
    <row r="192" spans="1:13" ht="18" x14ac:dyDescent="0.35">
      <c r="A192" s="105">
        <v>187</v>
      </c>
      <c r="B192" s="106" t="s">
        <v>43</v>
      </c>
      <c r="C192" s="106" t="s">
        <v>256</v>
      </c>
      <c r="D192" s="107">
        <v>1872438.4751388349</v>
      </c>
      <c r="E192" s="107">
        <v>477538.40850000002</v>
      </c>
      <c r="F192" s="107">
        <v>44646.2166</v>
      </c>
      <c r="G192" s="87">
        <f t="shared" si="6"/>
        <v>2394623.100238835</v>
      </c>
      <c r="H192" s="139"/>
      <c r="I192" s="139"/>
      <c r="J192" s="139"/>
      <c r="K192" s="16">
        <f t="shared" si="7"/>
        <v>1872438.4751388349</v>
      </c>
      <c r="L192" s="18">
        <v>64287054.313100003</v>
      </c>
      <c r="M192" s="16">
        <f t="shared" si="8"/>
        <v>62414615.837961167</v>
      </c>
    </row>
    <row r="193" spans="1:13" ht="18" x14ac:dyDescent="0.35">
      <c r="A193" s="105">
        <v>188</v>
      </c>
      <c r="B193" s="106" t="s">
        <v>43</v>
      </c>
      <c r="C193" s="106" t="s">
        <v>257</v>
      </c>
      <c r="D193" s="107">
        <v>2040883.645013592</v>
      </c>
      <c r="E193" s="107">
        <v>520497.9179</v>
      </c>
      <c r="F193" s="107">
        <v>48662.604700000004</v>
      </c>
      <c r="G193" s="87">
        <f t="shared" si="6"/>
        <v>2610044.167613592</v>
      </c>
      <c r="H193" s="139"/>
      <c r="I193" s="139"/>
      <c r="J193" s="139"/>
      <c r="K193" s="16">
        <f t="shared" si="7"/>
        <v>2040883.645013592</v>
      </c>
      <c r="L193" s="18">
        <v>70070338.478799999</v>
      </c>
      <c r="M193" s="16">
        <f t="shared" si="8"/>
        <v>68029454.833786413</v>
      </c>
    </row>
    <row r="194" spans="1:13" ht="18" x14ac:dyDescent="0.35">
      <c r="A194" s="105">
        <v>189</v>
      </c>
      <c r="B194" s="106" t="s">
        <v>43</v>
      </c>
      <c r="C194" s="106" t="s">
        <v>258</v>
      </c>
      <c r="D194" s="107">
        <v>1744619.1953592231</v>
      </c>
      <c r="E194" s="107">
        <v>444939.94609999994</v>
      </c>
      <c r="F194" s="107">
        <v>41598.507799999999</v>
      </c>
      <c r="G194" s="87">
        <f t="shared" si="6"/>
        <v>2231157.6492592227</v>
      </c>
      <c r="H194" s="139"/>
      <c r="I194" s="139"/>
      <c r="J194" s="139"/>
      <c r="K194" s="16">
        <f t="shared" si="7"/>
        <v>1744619.1953592231</v>
      </c>
      <c r="L194" s="18">
        <v>59898592.373999998</v>
      </c>
      <c r="M194" s="16">
        <f t="shared" si="8"/>
        <v>58153973.178640775</v>
      </c>
    </row>
    <row r="195" spans="1:13" ht="18" x14ac:dyDescent="0.35">
      <c r="A195" s="105">
        <v>190</v>
      </c>
      <c r="B195" s="106" t="s">
        <v>43</v>
      </c>
      <c r="C195" s="106" t="s">
        <v>259</v>
      </c>
      <c r="D195" s="107">
        <v>2507333.2450893205</v>
      </c>
      <c r="E195" s="107">
        <v>639459.15629999992</v>
      </c>
      <c r="F195" s="107">
        <v>59784.577499999999</v>
      </c>
      <c r="G195" s="87">
        <f t="shared" si="6"/>
        <v>3206576.9788893205</v>
      </c>
      <c r="H195" s="139"/>
      <c r="I195" s="139"/>
      <c r="J195" s="139"/>
      <c r="K195" s="16">
        <f t="shared" si="7"/>
        <v>2507333.2450893205</v>
      </c>
      <c r="L195" s="18">
        <v>86085108.081400007</v>
      </c>
      <c r="M195" s="16">
        <f t="shared" si="8"/>
        <v>83577774.836310685</v>
      </c>
    </row>
    <row r="196" spans="1:13" ht="18" x14ac:dyDescent="0.35">
      <c r="A196" s="105">
        <v>191</v>
      </c>
      <c r="B196" s="106" t="s">
        <v>43</v>
      </c>
      <c r="C196" s="106" t="s">
        <v>260</v>
      </c>
      <c r="D196" s="107">
        <v>2281283.6426184466</v>
      </c>
      <c r="E196" s="107">
        <v>581808.46769999992</v>
      </c>
      <c r="F196" s="107">
        <v>54394.6757</v>
      </c>
      <c r="G196" s="87">
        <f t="shared" si="6"/>
        <v>2917486.7860184466</v>
      </c>
      <c r="H196" s="139"/>
      <c r="I196" s="139"/>
      <c r="J196" s="139"/>
      <c r="K196" s="16">
        <f t="shared" si="7"/>
        <v>2281283.6426184466</v>
      </c>
      <c r="L196" s="18">
        <v>78324071.729900002</v>
      </c>
      <c r="M196" s="16">
        <f t="shared" si="8"/>
        <v>76042788.087281555</v>
      </c>
    </row>
    <row r="197" spans="1:13" ht="18" x14ac:dyDescent="0.35">
      <c r="A197" s="105">
        <v>192</v>
      </c>
      <c r="B197" s="106" t="s">
        <v>43</v>
      </c>
      <c r="C197" s="106" t="s">
        <v>261</v>
      </c>
      <c r="D197" s="107">
        <v>2336811.7426543683</v>
      </c>
      <c r="E197" s="107">
        <v>595970.10820000002</v>
      </c>
      <c r="F197" s="107">
        <v>55718.681600000004</v>
      </c>
      <c r="G197" s="87">
        <f t="shared" si="6"/>
        <v>2988500.5324543682</v>
      </c>
      <c r="H197" s="139"/>
      <c r="I197" s="139"/>
      <c r="J197" s="139"/>
      <c r="K197" s="16">
        <f t="shared" si="7"/>
        <v>2336811.7426543683</v>
      </c>
      <c r="L197" s="18">
        <v>80230536.497799993</v>
      </c>
      <c r="M197" s="16">
        <f t="shared" si="8"/>
        <v>77893724.755145624</v>
      </c>
    </row>
    <row r="198" spans="1:13" ht="18" x14ac:dyDescent="0.35">
      <c r="A198" s="105">
        <v>193</v>
      </c>
      <c r="B198" s="106" t="s">
        <v>43</v>
      </c>
      <c r="C198" s="106" t="s">
        <v>262</v>
      </c>
      <c r="D198" s="107">
        <v>2477451.6440330097</v>
      </c>
      <c r="E198" s="107">
        <v>631838.28529999999</v>
      </c>
      <c r="F198" s="107">
        <v>59072.083899999998</v>
      </c>
      <c r="G198" s="87">
        <f t="shared" si="6"/>
        <v>3168362.0132330097</v>
      </c>
      <c r="H198" s="139"/>
      <c r="I198" s="139"/>
      <c r="J198" s="139"/>
      <c r="K198" s="16">
        <f t="shared" si="7"/>
        <v>2477451.6440330097</v>
      </c>
      <c r="L198" s="18">
        <v>85059173.1118</v>
      </c>
      <c r="M198" s="16">
        <f t="shared" si="8"/>
        <v>82581721.467766985</v>
      </c>
    </row>
    <row r="199" spans="1:13" ht="18" x14ac:dyDescent="0.35">
      <c r="A199" s="105">
        <v>194</v>
      </c>
      <c r="B199" s="106" t="s">
        <v>43</v>
      </c>
      <c r="C199" s="106" t="s">
        <v>263</v>
      </c>
      <c r="D199" s="107">
        <v>2330079.5158485435</v>
      </c>
      <c r="E199" s="107">
        <v>594253.15090000001</v>
      </c>
      <c r="F199" s="107">
        <v>55558.159099999997</v>
      </c>
      <c r="G199" s="87">
        <f t="shared" ref="G199:G262" si="9">SUM(D199:F199)</f>
        <v>2979890.8258485431</v>
      </c>
      <c r="H199" s="139"/>
      <c r="I199" s="139"/>
      <c r="J199" s="139"/>
      <c r="K199" s="16">
        <f t="shared" ref="K199:K262" si="10">0.6/20.6*L199</f>
        <v>2330079.5158485435</v>
      </c>
      <c r="L199" s="18">
        <v>79999396.710800007</v>
      </c>
      <c r="M199" s="16">
        <f t="shared" ref="M199:M262" si="11">L199-K199</f>
        <v>77669317.19495146</v>
      </c>
    </row>
    <row r="200" spans="1:13" ht="18" x14ac:dyDescent="0.35">
      <c r="A200" s="105">
        <v>195</v>
      </c>
      <c r="B200" s="106" t="s">
        <v>43</v>
      </c>
      <c r="C200" s="106" t="s">
        <v>264</v>
      </c>
      <c r="D200" s="107">
        <v>2192433.1123485435</v>
      </c>
      <c r="E200" s="107">
        <v>559148.42240000004</v>
      </c>
      <c r="F200" s="107">
        <v>52276.133399999999</v>
      </c>
      <c r="G200" s="87">
        <f t="shared" si="9"/>
        <v>2803857.6681485437</v>
      </c>
      <c r="H200" s="139"/>
      <c r="I200" s="139"/>
      <c r="J200" s="139"/>
      <c r="K200" s="16">
        <f t="shared" si="10"/>
        <v>2192433.1123485435</v>
      </c>
      <c r="L200" s="18">
        <v>75273536.857299998</v>
      </c>
      <c r="M200" s="16">
        <f t="shared" si="11"/>
        <v>73081103.744951457</v>
      </c>
    </row>
    <row r="201" spans="1:13" ht="18" x14ac:dyDescent="0.35">
      <c r="A201" s="105">
        <v>196</v>
      </c>
      <c r="B201" s="106" t="s">
        <v>43</v>
      </c>
      <c r="C201" s="106" t="s">
        <v>265</v>
      </c>
      <c r="D201" s="107">
        <v>2451629.5609456305</v>
      </c>
      <c r="E201" s="107">
        <v>625252.73570000008</v>
      </c>
      <c r="F201" s="107">
        <v>58456.385000000002</v>
      </c>
      <c r="G201" s="87">
        <f t="shared" si="9"/>
        <v>3135338.6816456304</v>
      </c>
      <c r="H201" s="139"/>
      <c r="I201" s="139"/>
      <c r="J201" s="139"/>
      <c r="K201" s="16">
        <f t="shared" si="10"/>
        <v>2451629.5609456305</v>
      </c>
      <c r="L201" s="18">
        <v>84172614.925799996</v>
      </c>
      <c r="M201" s="16">
        <f t="shared" si="11"/>
        <v>81720985.364854366</v>
      </c>
    </row>
    <row r="202" spans="1:13" ht="18" x14ac:dyDescent="0.35">
      <c r="A202" s="105">
        <v>197</v>
      </c>
      <c r="B202" s="106" t="s">
        <v>43</v>
      </c>
      <c r="C202" s="106" t="s">
        <v>266</v>
      </c>
      <c r="D202" s="107">
        <v>2060124.4504398059</v>
      </c>
      <c r="E202" s="107">
        <v>525405.00769999996</v>
      </c>
      <c r="F202" s="107">
        <v>49121.380299999997</v>
      </c>
      <c r="G202" s="87">
        <f t="shared" si="9"/>
        <v>2634650.8384398059</v>
      </c>
      <c r="H202" s="139"/>
      <c r="I202" s="139"/>
      <c r="J202" s="139"/>
      <c r="K202" s="16">
        <f t="shared" si="10"/>
        <v>2060124.4504398059</v>
      </c>
      <c r="L202" s="18">
        <v>70730939.465100005</v>
      </c>
      <c r="M202" s="16">
        <f t="shared" si="11"/>
        <v>68670815.014660195</v>
      </c>
    </row>
    <row r="203" spans="1:13" ht="18" x14ac:dyDescent="0.35">
      <c r="A203" s="105">
        <v>198</v>
      </c>
      <c r="B203" s="106" t="s">
        <v>43</v>
      </c>
      <c r="C203" s="106" t="s">
        <v>267</v>
      </c>
      <c r="D203" s="107">
        <v>2124706.8072553393</v>
      </c>
      <c r="E203" s="107">
        <v>541875.80570000003</v>
      </c>
      <c r="F203" s="107">
        <v>50661.274899999997</v>
      </c>
      <c r="G203" s="87">
        <f t="shared" si="9"/>
        <v>2717243.8878553393</v>
      </c>
      <c r="H203" s="139"/>
      <c r="I203" s="139"/>
      <c r="J203" s="139"/>
      <c r="K203" s="16">
        <f t="shared" si="10"/>
        <v>2124706.8072553393</v>
      </c>
      <c r="L203" s="18">
        <v>72948267.049099997</v>
      </c>
      <c r="M203" s="16">
        <f t="shared" si="11"/>
        <v>70823560.241844654</v>
      </c>
    </row>
    <row r="204" spans="1:13" ht="18" x14ac:dyDescent="0.35">
      <c r="A204" s="105">
        <v>199</v>
      </c>
      <c r="B204" s="106" t="s">
        <v>43</v>
      </c>
      <c r="C204" s="106" t="s">
        <v>268</v>
      </c>
      <c r="D204" s="107">
        <v>1946185.5821533981</v>
      </c>
      <c r="E204" s="107">
        <v>496346.54379999998</v>
      </c>
      <c r="F204" s="107">
        <v>46404.6345</v>
      </c>
      <c r="G204" s="87">
        <f t="shared" si="9"/>
        <v>2488936.7604533983</v>
      </c>
      <c r="H204" s="139"/>
      <c r="I204" s="139"/>
      <c r="J204" s="139"/>
      <c r="K204" s="16">
        <f t="shared" si="10"/>
        <v>1946185.5821533981</v>
      </c>
      <c r="L204" s="18">
        <v>66819038.320600003</v>
      </c>
      <c r="M204" s="16">
        <f t="shared" si="11"/>
        <v>64872852.738446608</v>
      </c>
    </row>
    <row r="205" spans="1:13" ht="18" x14ac:dyDescent="0.35">
      <c r="A205" s="105">
        <v>200</v>
      </c>
      <c r="B205" s="106" t="s">
        <v>43</v>
      </c>
      <c r="C205" s="106" t="s">
        <v>269</v>
      </c>
      <c r="D205" s="107">
        <v>1906026.1401640775</v>
      </c>
      <c r="E205" s="107">
        <v>486104.45780000003</v>
      </c>
      <c r="F205" s="107">
        <v>45447.0772</v>
      </c>
      <c r="G205" s="87">
        <f t="shared" si="9"/>
        <v>2437577.6751640779</v>
      </c>
      <c r="H205" s="139"/>
      <c r="I205" s="139"/>
      <c r="J205" s="139"/>
      <c r="K205" s="16">
        <f t="shared" si="10"/>
        <v>1906026.1401640775</v>
      </c>
      <c r="L205" s="18">
        <v>65440230.812299997</v>
      </c>
      <c r="M205" s="16">
        <f t="shared" si="11"/>
        <v>63534204.672135919</v>
      </c>
    </row>
    <row r="206" spans="1:13" ht="18" x14ac:dyDescent="0.35">
      <c r="A206" s="105">
        <v>201</v>
      </c>
      <c r="B206" s="106" t="s">
        <v>43</v>
      </c>
      <c r="C206" s="106" t="s">
        <v>270</v>
      </c>
      <c r="D206" s="107">
        <v>2068258.2049660191</v>
      </c>
      <c r="E206" s="107">
        <v>527479.40449999995</v>
      </c>
      <c r="F206" s="107">
        <v>49315.320599999999</v>
      </c>
      <c r="G206" s="87">
        <f t="shared" si="9"/>
        <v>2645052.9300660193</v>
      </c>
      <c r="H206" s="139"/>
      <c r="I206" s="139"/>
      <c r="J206" s="139"/>
      <c r="K206" s="16">
        <f t="shared" si="10"/>
        <v>2068258.2049660191</v>
      </c>
      <c r="L206" s="18">
        <v>71010198.370499998</v>
      </c>
      <c r="M206" s="16">
        <f t="shared" si="11"/>
        <v>68941940.165533975</v>
      </c>
    </row>
    <row r="207" spans="1:13" ht="18" x14ac:dyDescent="0.35">
      <c r="A207" s="105">
        <v>202</v>
      </c>
      <c r="B207" s="106" t="s">
        <v>43</v>
      </c>
      <c r="C207" s="106" t="s">
        <v>271</v>
      </c>
      <c r="D207" s="107">
        <v>1708055.7178398056</v>
      </c>
      <c r="E207" s="107">
        <v>435614.95889999997</v>
      </c>
      <c r="F207" s="107">
        <v>40726.692199999998</v>
      </c>
      <c r="G207" s="87">
        <f t="shared" si="9"/>
        <v>2184397.3689398053</v>
      </c>
      <c r="H207" s="139"/>
      <c r="I207" s="139"/>
      <c r="J207" s="139"/>
      <c r="K207" s="16">
        <f t="shared" si="10"/>
        <v>1708055.7178398056</v>
      </c>
      <c r="L207" s="18">
        <v>58643246.3125</v>
      </c>
      <c r="M207" s="16">
        <f t="shared" si="11"/>
        <v>56935190.594660193</v>
      </c>
    </row>
    <row r="208" spans="1:13" ht="18" x14ac:dyDescent="0.35">
      <c r="A208" s="105">
        <v>203</v>
      </c>
      <c r="B208" s="106" t="s">
        <v>43</v>
      </c>
      <c r="C208" s="106" t="s">
        <v>272</v>
      </c>
      <c r="D208" s="107">
        <v>2151428.222475728</v>
      </c>
      <c r="E208" s="107">
        <v>548690.71699999995</v>
      </c>
      <c r="F208" s="107">
        <v>51298.417399999998</v>
      </c>
      <c r="G208" s="87">
        <f t="shared" si="9"/>
        <v>2751417.3568757284</v>
      </c>
      <c r="H208" s="139"/>
      <c r="I208" s="139"/>
      <c r="J208" s="139"/>
      <c r="K208" s="16">
        <f t="shared" si="10"/>
        <v>2151428.222475728</v>
      </c>
      <c r="L208" s="18">
        <v>73865702.305000007</v>
      </c>
      <c r="M208" s="16">
        <f t="shared" si="11"/>
        <v>71714274.082524285</v>
      </c>
    </row>
    <row r="209" spans="1:13" ht="18" x14ac:dyDescent="0.35">
      <c r="A209" s="105">
        <v>204</v>
      </c>
      <c r="B209" s="106" t="s">
        <v>43</v>
      </c>
      <c r="C209" s="106" t="s">
        <v>273</v>
      </c>
      <c r="D209" s="107">
        <v>2262003.9607485435</v>
      </c>
      <c r="E209" s="107">
        <v>576891.4632</v>
      </c>
      <c r="F209" s="107">
        <v>53934.973100000003</v>
      </c>
      <c r="G209" s="87">
        <f t="shared" si="9"/>
        <v>2892830.3970485437</v>
      </c>
      <c r="H209" s="139"/>
      <c r="I209" s="139"/>
      <c r="J209" s="139"/>
      <c r="K209" s="16">
        <f t="shared" si="10"/>
        <v>2262003.9607485435</v>
      </c>
      <c r="L209" s="18">
        <v>77662135.985699996</v>
      </c>
      <c r="M209" s="16">
        <f t="shared" si="11"/>
        <v>75400132.024951458</v>
      </c>
    </row>
    <row r="210" spans="1:13" ht="18" x14ac:dyDescent="0.35">
      <c r="A210" s="105">
        <v>205</v>
      </c>
      <c r="B210" s="106" t="s">
        <v>43</v>
      </c>
      <c r="C210" s="106" t="s">
        <v>274</v>
      </c>
      <c r="D210" s="107">
        <v>2954111.3339737863</v>
      </c>
      <c r="E210" s="107">
        <v>753403.45970000001</v>
      </c>
      <c r="F210" s="107">
        <v>70437.505000000005</v>
      </c>
      <c r="G210" s="87">
        <f t="shared" si="9"/>
        <v>3777952.2986737862</v>
      </c>
      <c r="H210" s="139"/>
      <c r="I210" s="139"/>
      <c r="J210" s="139"/>
      <c r="K210" s="16">
        <f t="shared" si="10"/>
        <v>2954111.3339737863</v>
      </c>
      <c r="L210" s="18">
        <v>101424489.1331</v>
      </c>
      <c r="M210" s="16">
        <f t="shared" si="11"/>
        <v>98470377.799126223</v>
      </c>
    </row>
    <row r="211" spans="1:13" ht="18" x14ac:dyDescent="0.35">
      <c r="A211" s="105">
        <v>206</v>
      </c>
      <c r="B211" s="106" t="s">
        <v>43</v>
      </c>
      <c r="C211" s="106" t="s">
        <v>275</v>
      </c>
      <c r="D211" s="107">
        <v>2341769.7024524268</v>
      </c>
      <c r="E211" s="107">
        <v>597234.56429999997</v>
      </c>
      <c r="F211" s="107">
        <v>55836.8986</v>
      </c>
      <c r="G211" s="87">
        <f t="shared" si="9"/>
        <v>2994841.1653524265</v>
      </c>
      <c r="H211" s="139"/>
      <c r="I211" s="139"/>
      <c r="J211" s="139"/>
      <c r="K211" s="16">
        <f t="shared" si="10"/>
        <v>2341769.7024524268</v>
      </c>
      <c r="L211" s="18">
        <v>80400759.784199998</v>
      </c>
      <c r="M211" s="16">
        <f t="shared" si="11"/>
        <v>78058990.081747577</v>
      </c>
    </row>
    <row r="212" spans="1:13" ht="18" x14ac:dyDescent="0.35">
      <c r="A212" s="105">
        <v>207</v>
      </c>
      <c r="B212" s="106" t="s">
        <v>43</v>
      </c>
      <c r="C212" s="106" t="s">
        <v>276</v>
      </c>
      <c r="D212" s="107">
        <v>1857231.3332446599</v>
      </c>
      <c r="E212" s="107">
        <v>473660.0465</v>
      </c>
      <c r="F212" s="107">
        <v>44283.619200000001</v>
      </c>
      <c r="G212" s="87">
        <f t="shared" si="9"/>
        <v>2375174.9989446602</v>
      </c>
      <c r="H212" s="139"/>
      <c r="I212" s="139"/>
      <c r="J212" s="139"/>
      <c r="K212" s="16">
        <f t="shared" si="10"/>
        <v>1857231.3332446599</v>
      </c>
      <c r="L212" s="18">
        <v>63764942.441399999</v>
      </c>
      <c r="M212" s="16">
        <f t="shared" si="11"/>
        <v>61907711.10815534</v>
      </c>
    </row>
    <row r="213" spans="1:13" ht="18" x14ac:dyDescent="0.35">
      <c r="A213" s="105">
        <v>208</v>
      </c>
      <c r="B213" s="106" t="s">
        <v>43</v>
      </c>
      <c r="C213" s="106" t="s">
        <v>277</v>
      </c>
      <c r="D213" s="107">
        <v>2182222.0870514559</v>
      </c>
      <c r="E213" s="107">
        <v>556544.24769999995</v>
      </c>
      <c r="F213" s="107">
        <v>52032.662900000003</v>
      </c>
      <c r="G213" s="87">
        <f t="shared" si="9"/>
        <v>2790798.9976514559</v>
      </c>
      <c r="H213" s="139"/>
      <c r="I213" s="139"/>
      <c r="J213" s="139"/>
      <c r="K213" s="16">
        <f t="shared" si="10"/>
        <v>2182222.0870514559</v>
      </c>
      <c r="L213" s="18">
        <v>74922958.322099999</v>
      </c>
      <c r="M213" s="16">
        <f t="shared" si="11"/>
        <v>72740736.235048547</v>
      </c>
    </row>
    <row r="214" spans="1:13" ht="18" x14ac:dyDescent="0.35">
      <c r="A214" s="105">
        <v>209</v>
      </c>
      <c r="B214" s="106" t="s">
        <v>43</v>
      </c>
      <c r="C214" s="106" t="s">
        <v>278</v>
      </c>
      <c r="D214" s="107">
        <v>2711874.5818048543</v>
      </c>
      <c r="E214" s="107">
        <v>691624.47219999996</v>
      </c>
      <c r="F214" s="107">
        <v>64661.638599999998</v>
      </c>
      <c r="G214" s="87">
        <f t="shared" si="9"/>
        <v>3468160.6926048547</v>
      </c>
      <c r="H214" s="139"/>
      <c r="I214" s="139"/>
      <c r="J214" s="139"/>
      <c r="K214" s="16">
        <f t="shared" si="10"/>
        <v>2711874.5818048543</v>
      </c>
      <c r="L214" s="18">
        <v>93107693.975299999</v>
      </c>
      <c r="M214" s="16">
        <f t="shared" si="11"/>
        <v>90395819.393495142</v>
      </c>
    </row>
    <row r="215" spans="1:13" ht="18" x14ac:dyDescent="0.35">
      <c r="A215" s="105">
        <v>210</v>
      </c>
      <c r="B215" s="106" t="s">
        <v>43</v>
      </c>
      <c r="C215" s="106" t="s">
        <v>279</v>
      </c>
      <c r="D215" s="107">
        <v>2231713.8634601939</v>
      </c>
      <c r="E215" s="107">
        <v>569166.41099999996</v>
      </c>
      <c r="F215" s="107">
        <v>53212.739300000001</v>
      </c>
      <c r="G215" s="87">
        <f t="shared" si="9"/>
        <v>2854093.0137601937</v>
      </c>
      <c r="H215" s="139"/>
      <c r="I215" s="139"/>
      <c r="J215" s="139"/>
      <c r="K215" s="16">
        <f t="shared" si="10"/>
        <v>2231713.8634601939</v>
      </c>
      <c r="L215" s="18">
        <v>76622175.978799999</v>
      </c>
      <c r="M215" s="16">
        <f t="shared" si="11"/>
        <v>74390462.115339801</v>
      </c>
    </row>
    <row r="216" spans="1:13" ht="36" x14ac:dyDescent="0.35">
      <c r="A216" s="105">
        <v>211</v>
      </c>
      <c r="B216" s="106" t="s">
        <v>43</v>
      </c>
      <c r="C216" s="106" t="s">
        <v>280</v>
      </c>
      <c r="D216" s="107">
        <v>2143209.7454242716</v>
      </c>
      <c r="E216" s="107">
        <v>546594.71310000005</v>
      </c>
      <c r="F216" s="107">
        <v>51102.456899999997</v>
      </c>
      <c r="G216" s="87">
        <f t="shared" si="9"/>
        <v>2740906.915424272</v>
      </c>
      <c r="H216" s="139"/>
      <c r="I216" s="139"/>
      <c r="J216" s="139"/>
      <c r="K216" s="16">
        <f t="shared" si="10"/>
        <v>2143209.7454242716</v>
      </c>
      <c r="L216" s="18">
        <v>73583534.592899993</v>
      </c>
      <c r="M216" s="16">
        <f t="shared" si="11"/>
        <v>71440324.847475722</v>
      </c>
    </row>
    <row r="217" spans="1:13" ht="18" x14ac:dyDescent="0.35">
      <c r="A217" s="105">
        <v>212</v>
      </c>
      <c r="B217" s="106" t="s">
        <v>44</v>
      </c>
      <c r="C217" s="106" t="s">
        <v>281</v>
      </c>
      <c r="D217" s="107">
        <v>2433758.200636893</v>
      </c>
      <c r="E217" s="107">
        <v>620694.90319999994</v>
      </c>
      <c r="F217" s="107">
        <v>58030.262199999997</v>
      </c>
      <c r="G217" s="87">
        <f t="shared" si="9"/>
        <v>3112483.3660368929</v>
      </c>
      <c r="H217" s="139"/>
      <c r="I217" s="139"/>
      <c r="J217" s="139"/>
      <c r="K217" s="16">
        <f t="shared" si="10"/>
        <v>2433758.200636893</v>
      </c>
      <c r="L217" s="18">
        <v>83559031.555199996</v>
      </c>
      <c r="M217" s="16">
        <f t="shared" si="11"/>
        <v>81125273.354563102</v>
      </c>
    </row>
    <row r="218" spans="1:13" ht="18" x14ac:dyDescent="0.35">
      <c r="A218" s="105">
        <v>213</v>
      </c>
      <c r="B218" s="106" t="s">
        <v>44</v>
      </c>
      <c r="C218" s="106" t="s">
        <v>282</v>
      </c>
      <c r="D218" s="107">
        <v>2285295.1262213592</v>
      </c>
      <c r="E218" s="107">
        <v>582831.53869999992</v>
      </c>
      <c r="F218" s="107">
        <v>54490.325100000002</v>
      </c>
      <c r="G218" s="87">
        <f t="shared" si="9"/>
        <v>2922616.9900213592</v>
      </c>
      <c r="H218" s="139"/>
      <c r="I218" s="139"/>
      <c r="J218" s="139"/>
      <c r="K218" s="16">
        <f t="shared" si="10"/>
        <v>2285295.1262213592</v>
      </c>
      <c r="L218" s="18">
        <v>78461799.3336</v>
      </c>
      <c r="M218" s="16">
        <f t="shared" si="11"/>
        <v>76176504.207378641</v>
      </c>
    </row>
    <row r="219" spans="1:13" ht="18" x14ac:dyDescent="0.35">
      <c r="A219" s="105">
        <v>214</v>
      </c>
      <c r="B219" s="106" t="s">
        <v>44</v>
      </c>
      <c r="C219" s="106" t="s">
        <v>843</v>
      </c>
      <c r="D219" s="107">
        <v>2304968.3483941746</v>
      </c>
      <c r="E219" s="107">
        <v>587848.91009999998</v>
      </c>
      <c r="F219" s="107">
        <v>54959.411200000002</v>
      </c>
      <c r="G219" s="87">
        <f t="shared" si="9"/>
        <v>2947776.6696941745</v>
      </c>
      <c r="H219" s="139"/>
      <c r="I219" s="139"/>
      <c r="J219" s="139"/>
      <c r="K219" s="16">
        <f t="shared" si="10"/>
        <v>2304968.3483941746</v>
      </c>
      <c r="L219" s="18">
        <v>79137246.628199995</v>
      </c>
      <c r="M219" s="16">
        <f t="shared" si="11"/>
        <v>76832278.279805824</v>
      </c>
    </row>
    <row r="220" spans="1:13" ht="18" x14ac:dyDescent="0.35">
      <c r="A220" s="105">
        <v>215</v>
      </c>
      <c r="B220" s="106" t="s">
        <v>44</v>
      </c>
      <c r="C220" s="106" t="s">
        <v>44</v>
      </c>
      <c r="D220" s="107">
        <v>2222633.5584349511</v>
      </c>
      <c r="E220" s="107">
        <v>566850.6102</v>
      </c>
      <c r="F220" s="107">
        <v>52996.229599999999</v>
      </c>
      <c r="G220" s="87">
        <f t="shared" si="9"/>
        <v>2842480.3982349513</v>
      </c>
      <c r="H220" s="139"/>
      <c r="I220" s="139"/>
      <c r="J220" s="139"/>
      <c r="K220" s="16">
        <f t="shared" si="10"/>
        <v>2222633.5584349511</v>
      </c>
      <c r="L220" s="18">
        <v>76310418.839599997</v>
      </c>
      <c r="M220" s="16">
        <f t="shared" si="11"/>
        <v>74087785.281165048</v>
      </c>
    </row>
    <row r="221" spans="1:13" ht="18" x14ac:dyDescent="0.35">
      <c r="A221" s="105">
        <v>216</v>
      </c>
      <c r="B221" s="106" t="s">
        <v>44</v>
      </c>
      <c r="C221" s="106" t="s">
        <v>283</v>
      </c>
      <c r="D221" s="107">
        <v>2215420.990188349</v>
      </c>
      <c r="E221" s="107">
        <v>565011.14879999997</v>
      </c>
      <c r="F221" s="107">
        <v>52824.253900000003</v>
      </c>
      <c r="G221" s="87">
        <f t="shared" si="9"/>
        <v>2833256.392888349</v>
      </c>
      <c r="H221" s="139"/>
      <c r="I221" s="139"/>
      <c r="J221" s="139"/>
      <c r="K221" s="16">
        <f t="shared" si="10"/>
        <v>2215420.990188349</v>
      </c>
      <c r="L221" s="18">
        <v>76062787.329799995</v>
      </c>
      <c r="M221" s="16">
        <f t="shared" si="11"/>
        <v>73847366.33961165</v>
      </c>
    </row>
    <row r="222" spans="1:13" ht="18" x14ac:dyDescent="0.35">
      <c r="A222" s="105">
        <v>217</v>
      </c>
      <c r="B222" s="106" t="s">
        <v>44</v>
      </c>
      <c r="C222" s="106" t="s">
        <v>284</v>
      </c>
      <c r="D222" s="107">
        <v>2302690.8002504851</v>
      </c>
      <c r="E222" s="107">
        <v>587268.05440000002</v>
      </c>
      <c r="F222" s="107">
        <v>54905.105600000003</v>
      </c>
      <c r="G222" s="87">
        <f t="shared" si="9"/>
        <v>2944863.9602504852</v>
      </c>
      <c r="H222" s="139"/>
      <c r="I222" s="139"/>
      <c r="J222" s="139"/>
      <c r="K222" s="16">
        <f t="shared" si="10"/>
        <v>2302690.8002504851</v>
      </c>
      <c r="L222" s="18">
        <v>79059050.808599994</v>
      </c>
      <c r="M222" s="16">
        <f t="shared" si="11"/>
        <v>76756360.008349508</v>
      </c>
    </row>
    <row r="223" spans="1:13" ht="18" x14ac:dyDescent="0.35">
      <c r="A223" s="105">
        <v>218</v>
      </c>
      <c r="B223" s="106" t="s">
        <v>44</v>
      </c>
      <c r="C223" s="106" t="s">
        <v>285</v>
      </c>
      <c r="D223" s="107">
        <v>2690518.7815864072</v>
      </c>
      <c r="E223" s="107">
        <v>686177.98349999997</v>
      </c>
      <c r="F223" s="107">
        <v>64152.433199999999</v>
      </c>
      <c r="G223" s="87">
        <f t="shared" si="9"/>
        <v>3440849.1982864072</v>
      </c>
      <c r="H223" s="139"/>
      <c r="I223" s="139"/>
      <c r="J223" s="139"/>
      <c r="K223" s="16">
        <f t="shared" si="10"/>
        <v>2690518.7815864072</v>
      </c>
      <c r="L223" s="18">
        <v>92374478.167799994</v>
      </c>
      <c r="M223" s="16">
        <f t="shared" si="11"/>
        <v>89683959.386213586</v>
      </c>
    </row>
    <row r="224" spans="1:13" ht="18" x14ac:dyDescent="0.35">
      <c r="A224" s="105">
        <v>219</v>
      </c>
      <c r="B224" s="106" t="s">
        <v>44</v>
      </c>
      <c r="C224" s="106" t="s">
        <v>286</v>
      </c>
      <c r="D224" s="107">
        <v>2383189.8541980577</v>
      </c>
      <c r="E224" s="107">
        <v>607798.17619999999</v>
      </c>
      <c r="F224" s="107">
        <v>56824.516199999998</v>
      </c>
      <c r="G224" s="87">
        <f t="shared" si="9"/>
        <v>3047812.5465980577</v>
      </c>
      <c r="H224" s="139"/>
      <c r="I224" s="139"/>
      <c r="J224" s="139"/>
      <c r="K224" s="16">
        <f t="shared" si="10"/>
        <v>2383189.8541980577</v>
      </c>
      <c r="L224" s="18">
        <v>81822851.660799995</v>
      </c>
      <c r="M224" s="16">
        <f t="shared" si="11"/>
        <v>79439661.806601942</v>
      </c>
    </row>
    <row r="225" spans="1:13" ht="18" x14ac:dyDescent="0.35">
      <c r="A225" s="105">
        <v>220</v>
      </c>
      <c r="B225" s="106" t="s">
        <v>44</v>
      </c>
      <c r="C225" s="106" t="s">
        <v>287</v>
      </c>
      <c r="D225" s="107">
        <v>2156215.847682524</v>
      </c>
      <c r="E225" s="107">
        <v>549911.7317</v>
      </c>
      <c r="F225" s="107">
        <v>51412.572999999997</v>
      </c>
      <c r="G225" s="87">
        <f t="shared" si="9"/>
        <v>2757540.1523825238</v>
      </c>
      <c r="H225" s="139"/>
      <c r="I225" s="139"/>
      <c r="J225" s="139"/>
      <c r="K225" s="16">
        <f t="shared" si="10"/>
        <v>2156215.847682524</v>
      </c>
      <c r="L225" s="18">
        <v>74030077.437099993</v>
      </c>
      <c r="M225" s="16">
        <f t="shared" si="11"/>
        <v>71873861.589417472</v>
      </c>
    </row>
    <row r="226" spans="1:13" ht="18" x14ac:dyDescent="0.35">
      <c r="A226" s="105">
        <v>221</v>
      </c>
      <c r="B226" s="106" t="s">
        <v>44</v>
      </c>
      <c r="C226" s="106" t="s">
        <v>288</v>
      </c>
      <c r="D226" s="107">
        <v>2994974.4848533976</v>
      </c>
      <c r="E226" s="107">
        <v>763825.01650000003</v>
      </c>
      <c r="F226" s="107">
        <v>71411.841499999995</v>
      </c>
      <c r="G226" s="87">
        <f t="shared" si="9"/>
        <v>3830211.3428533976</v>
      </c>
      <c r="H226" s="139"/>
      <c r="I226" s="139"/>
      <c r="J226" s="139"/>
      <c r="K226" s="16">
        <f t="shared" si="10"/>
        <v>2994974.4848533976</v>
      </c>
      <c r="L226" s="18">
        <v>102827457.3133</v>
      </c>
      <c r="M226" s="16">
        <f t="shared" si="11"/>
        <v>99832482.828446597</v>
      </c>
    </row>
    <row r="227" spans="1:13" ht="18" x14ac:dyDescent="0.35">
      <c r="A227" s="105">
        <v>222</v>
      </c>
      <c r="B227" s="106" t="s">
        <v>44</v>
      </c>
      <c r="C227" s="106" t="s">
        <v>289</v>
      </c>
      <c r="D227" s="107">
        <v>2323456.4826786406</v>
      </c>
      <c r="E227" s="107">
        <v>592564.04190000007</v>
      </c>
      <c r="F227" s="107">
        <v>55400.2402</v>
      </c>
      <c r="G227" s="87">
        <f t="shared" si="9"/>
        <v>2971420.7647786406</v>
      </c>
      <c r="H227" s="139"/>
      <c r="I227" s="139"/>
      <c r="J227" s="139"/>
      <c r="K227" s="16">
        <f t="shared" si="10"/>
        <v>2323456.4826786406</v>
      </c>
      <c r="L227" s="18">
        <v>79772005.905300006</v>
      </c>
      <c r="M227" s="16">
        <f t="shared" si="11"/>
        <v>77448549.422621369</v>
      </c>
    </row>
    <row r="228" spans="1:13" ht="18" x14ac:dyDescent="0.35">
      <c r="A228" s="105">
        <v>223</v>
      </c>
      <c r="B228" s="106" t="s">
        <v>44</v>
      </c>
      <c r="C228" s="106" t="s">
        <v>290</v>
      </c>
      <c r="D228" s="107">
        <v>2563755.7517563105</v>
      </c>
      <c r="E228" s="107">
        <v>653848.90229999996</v>
      </c>
      <c r="F228" s="107">
        <v>61129.909500000002</v>
      </c>
      <c r="G228" s="87">
        <f t="shared" si="9"/>
        <v>3278734.5635563107</v>
      </c>
      <c r="H228" s="139"/>
      <c r="I228" s="139"/>
      <c r="J228" s="139"/>
      <c r="K228" s="16">
        <f t="shared" si="10"/>
        <v>2563755.7517563105</v>
      </c>
      <c r="L228" s="18">
        <v>88022280.810299993</v>
      </c>
      <c r="M228" s="16">
        <f t="shared" si="11"/>
        <v>85458525.058543682</v>
      </c>
    </row>
    <row r="229" spans="1:13" ht="18" x14ac:dyDescent="0.35">
      <c r="A229" s="105">
        <v>224</v>
      </c>
      <c r="B229" s="106" t="s">
        <v>44</v>
      </c>
      <c r="C229" s="106" t="s">
        <v>291</v>
      </c>
      <c r="D229" s="107">
        <v>2807948.6795097087</v>
      </c>
      <c r="E229" s="107">
        <v>716126.78419999999</v>
      </c>
      <c r="F229" s="107">
        <v>66952.418799999999</v>
      </c>
      <c r="G229" s="87">
        <f t="shared" si="9"/>
        <v>3591027.8825097089</v>
      </c>
      <c r="H229" s="139"/>
      <c r="I229" s="139"/>
      <c r="J229" s="139"/>
      <c r="K229" s="16">
        <f t="shared" si="10"/>
        <v>2807948.6795097087</v>
      </c>
      <c r="L229" s="18">
        <v>96406237.9965</v>
      </c>
      <c r="M229" s="16">
        <f t="shared" si="11"/>
        <v>93598289.316990286</v>
      </c>
    </row>
    <row r="230" spans="1:13" ht="18" x14ac:dyDescent="0.35">
      <c r="A230" s="105">
        <v>225</v>
      </c>
      <c r="B230" s="106" t="s">
        <v>45</v>
      </c>
      <c r="C230" s="106" t="s">
        <v>292</v>
      </c>
      <c r="D230" s="107">
        <v>2915247.4914291259</v>
      </c>
      <c r="E230" s="107">
        <v>743491.79749999999</v>
      </c>
      <c r="F230" s="107">
        <v>69510.839800000002</v>
      </c>
      <c r="G230" s="87">
        <f t="shared" si="9"/>
        <v>3728250.128729126</v>
      </c>
      <c r="H230" s="139"/>
      <c r="I230" s="139"/>
      <c r="J230" s="139"/>
      <c r="K230" s="16">
        <f t="shared" si="10"/>
        <v>2915247.4914291259</v>
      </c>
      <c r="L230" s="18">
        <v>100090163.8724</v>
      </c>
      <c r="M230" s="16">
        <f t="shared" si="11"/>
        <v>97174916.38097088</v>
      </c>
    </row>
    <row r="231" spans="1:13" ht="18" x14ac:dyDescent="0.35">
      <c r="A231" s="105">
        <v>226</v>
      </c>
      <c r="B231" s="106" t="s">
        <v>45</v>
      </c>
      <c r="C231" s="106" t="s">
        <v>293</v>
      </c>
      <c r="D231" s="107">
        <v>2768850.763561165</v>
      </c>
      <c r="E231" s="107">
        <v>706155.42500000005</v>
      </c>
      <c r="F231" s="107">
        <v>66020.172399999996</v>
      </c>
      <c r="G231" s="87">
        <f t="shared" si="9"/>
        <v>3541026.3609611648</v>
      </c>
      <c r="H231" s="139"/>
      <c r="I231" s="139"/>
      <c r="J231" s="139"/>
      <c r="K231" s="16">
        <f t="shared" si="10"/>
        <v>2768850.763561165</v>
      </c>
      <c r="L231" s="18">
        <v>95063876.215599999</v>
      </c>
      <c r="M231" s="16">
        <f t="shared" si="11"/>
        <v>92295025.452038839</v>
      </c>
    </row>
    <row r="232" spans="1:13" ht="18" x14ac:dyDescent="0.35">
      <c r="A232" s="105">
        <v>227</v>
      </c>
      <c r="B232" s="106" t="s">
        <v>45</v>
      </c>
      <c r="C232" s="106" t="s">
        <v>294</v>
      </c>
      <c r="D232" s="107">
        <v>1832199.2643640775</v>
      </c>
      <c r="E232" s="107">
        <v>467275.97860000003</v>
      </c>
      <c r="F232" s="107">
        <v>43686.757299999997</v>
      </c>
      <c r="G232" s="87">
        <f t="shared" si="9"/>
        <v>2343162.0002640779</v>
      </c>
      <c r="H232" s="139"/>
      <c r="I232" s="139"/>
      <c r="J232" s="139"/>
      <c r="K232" s="16">
        <f t="shared" si="10"/>
        <v>1832199.2643640775</v>
      </c>
      <c r="L232" s="18">
        <v>62905508.076499999</v>
      </c>
      <c r="M232" s="16">
        <f t="shared" si="11"/>
        <v>61073308.81213592</v>
      </c>
    </row>
    <row r="233" spans="1:13" ht="36" x14ac:dyDescent="0.35">
      <c r="A233" s="105">
        <v>228</v>
      </c>
      <c r="B233" s="106" t="s">
        <v>45</v>
      </c>
      <c r="C233" s="106" t="s">
        <v>295</v>
      </c>
      <c r="D233" s="107">
        <v>1886303.1255233008</v>
      </c>
      <c r="E233" s="107">
        <v>481074.38749999995</v>
      </c>
      <c r="F233" s="107">
        <v>44976.803800000002</v>
      </c>
      <c r="G233" s="87">
        <f t="shared" si="9"/>
        <v>2412354.3168233009</v>
      </c>
      <c r="H233" s="139"/>
      <c r="I233" s="139"/>
      <c r="J233" s="139"/>
      <c r="K233" s="16">
        <f t="shared" si="10"/>
        <v>1886303.1255233008</v>
      </c>
      <c r="L233" s="18">
        <v>64763073.976300001</v>
      </c>
      <c r="M233" s="16">
        <f t="shared" si="11"/>
        <v>62876770.850776702</v>
      </c>
    </row>
    <row r="234" spans="1:13" ht="36" x14ac:dyDescent="0.35">
      <c r="A234" s="105">
        <v>229</v>
      </c>
      <c r="B234" s="106" t="s">
        <v>45</v>
      </c>
      <c r="C234" s="106" t="s">
        <v>296</v>
      </c>
      <c r="D234" s="107">
        <v>2258555.4340689317</v>
      </c>
      <c r="E234" s="107">
        <v>576011.96620000002</v>
      </c>
      <c r="F234" s="107">
        <v>53852.746800000001</v>
      </c>
      <c r="G234" s="87">
        <f t="shared" si="9"/>
        <v>2888420.1470689317</v>
      </c>
      <c r="H234" s="139"/>
      <c r="I234" s="139"/>
      <c r="J234" s="139"/>
      <c r="K234" s="16">
        <f t="shared" si="10"/>
        <v>2258555.4340689317</v>
      </c>
      <c r="L234" s="18">
        <v>77543736.569700003</v>
      </c>
      <c r="M234" s="16">
        <f t="shared" si="11"/>
        <v>75285181.13563107</v>
      </c>
    </row>
    <row r="235" spans="1:13" ht="18" x14ac:dyDescent="0.35">
      <c r="A235" s="105">
        <v>230</v>
      </c>
      <c r="B235" s="106" t="s">
        <v>45</v>
      </c>
      <c r="C235" s="106" t="s">
        <v>297</v>
      </c>
      <c r="D235" s="107">
        <v>1919690.4674417474</v>
      </c>
      <c r="E235" s="107">
        <v>489589.34720000002</v>
      </c>
      <c r="F235" s="107">
        <v>45772.887900000002</v>
      </c>
      <c r="G235" s="87">
        <f t="shared" si="9"/>
        <v>2455052.7025417476</v>
      </c>
      <c r="H235" s="139"/>
      <c r="I235" s="139"/>
      <c r="J235" s="139"/>
      <c r="K235" s="16">
        <f t="shared" si="10"/>
        <v>1919690.4674417474</v>
      </c>
      <c r="L235" s="18">
        <v>65909372.715499997</v>
      </c>
      <c r="M235" s="16">
        <f t="shared" si="11"/>
        <v>63989682.248058252</v>
      </c>
    </row>
    <row r="236" spans="1:13" ht="36" x14ac:dyDescent="0.35">
      <c r="A236" s="105">
        <v>231</v>
      </c>
      <c r="B236" s="106" t="s">
        <v>45</v>
      </c>
      <c r="C236" s="106" t="s">
        <v>298</v>
      </c>
      <c r="D236" s="107">
        <v>1921456.1659514562</v>
      </c>
      <c r="E236" s="107">
        <v>490039.66320000001</v>
      </c>
      <c r="F236" s="107">
        <v>45814.989000000001</v>
      </c>
      <c r="G236" s="87">
        <f t="shared" si="9"/>
        <v>2457310.8181514563</v>
      </c>
      <c r="H236" s="139"/>
      <c r="I236" s="139"/>
      <c r="J236" s="139"/>
      <c r="K236" s="16">
        <f t="shared" si="10"/>
        <v>1921456.1659514562</v>
      </c>
      <c r="L236" s="18">
        <v>65969995.031000003</v>
      </c>
      <c r="M236" s="16">
        <f t="shared" si="11"/>
        <v>64048538.86504855</v>
      </c>
    </row>
    <row r="237" spans="1:13" ht="18" x14ac:dyDescent="0.35">
      <c r="A237" s="105">
        <v>232</v>
      </c>
      <c r="B237" s="106" t="s">
        <v>45</v>
      </c>
      <c r="C237" s="106" t="s">
        <v>299</v>
      </c>
      <c r="D237" s="107">
        <v>2229049.3403330091</v>
      </c>
      <c r="E237" s="107">
        <v>568486.86290000007</v>
      </c>
      <c r="F237" s="107">
        <v>53149.206700000002</v>
      </c>
      <c r="G237" s="87">
        <f t="shared" si="9"/>
        <v>2850685.4099330092</v>
      </c>
      <c r="H237" s="139"/>
      <c r="I237" s="139"/>
      <c r="J237" s="139"/>
      <c r="K237" s="16">
        <f t="shared" si="10"/>
        <v>2229049.3403330091</v>
      </c>
      <c r="L237" s="18">
        <v>76530694.018099993</v>
      </c>
      <c r="M237" s="16">
        <f t="shared" si="11"/>
        <v>74301644.677766979</v>
      </c>
    </row>
    <row r="238" spans="1:13" ht="18" x14ac:dyDescent="0.35">
      <c r="A238" s="105">
        <v>233</v>
      </c>
      <c r="B238" s="106" t="s">
        <v>45</v>
      </c>
      <c r="C238" s="106" t="s">
        <v>300</v>
      </c>
      <c r="D238" s="107">
        <v>2453342.3954067961</v>
      </c>
      <c r="E238" s="107">
        <v>625689.56930000009</v>
      </c>
      <c r="F238" s="107">
        <v>58497.225599999998</v>
      </c>
      <c r="G238" s="87">
        <f t="shared" si="9"/>
        <v>3137529.1903067962</v>
      </c>
      <c r="H238" s="139"/>
      <c r="I238" s="139"/>
      <c r="J238" s="139"/>
      <c r="K238" s="16">
        <f t="shared" si="10"/>
        <v>2453342.3954067961</v>
      </c>
      <c r="L238" s="18">
        <v>84231422.242300004</v>
      </c>
      <c r="M238" s="16">
        <f t="shared" si="11"/>
        <v>81778079.846893206</v>
      </c>
    </row>
    <row r="239" spans="1:13" ht="18" x14ac:dyDescent="0.35">
      <c r="A239" s="105">
        <v>234</v>
      </c>
      <c r="B239" s="106" t="s">
        <v>45</v>
      </c>
      <c r="C239" s="106" t="s">
        <v>301</v>
      </c>
      <c r="D239" s="107">
        <v>1785166.6069514561</v>
      </c>
      <c r="E239" s="107">
        <v>455280.97809999995</v>
      </c>
      <c r="F239" s="107">
        <v>42565.315799999997</v>
      </c>
      <c r="G239" s="87">
        <f t="shared" si="9"/>
        <v>2283012.900851456</v>
      </c>
      <c r="H239" s="139"/>
      <c r="I239" s="139"/>
      <c r="J239" s="139"/>
      <c r="K239" s="16">
        <f t="shared" si="10"/>
        <v>1785166.6069514561</v>
      </c>
      <c r="L239" s="18">
        <v>61290720.171999998</v>
      </c>
      <c r="M239" s="16">
        <f t="shared" si="11"/>
        <v>59505553.565048546</v>
      </c>
    </row>
    <row r="240" spans="1:13" ht="18" x14ac:dyDescent="0.35">
      <c r="A240" s="105">
        <v>235</v>
      </c>
      <c r="B240" s="106" t="s">
        <v>45</v>
      </c>
      <c r="C240" s="106" t="s">
        <v>302</v>
      </c>
      <c r="D240" s="107">
        <v>3063146.8099165047</v>
      </c>
      <c r="E240" s="107">
        <v>781211.38409999991</v>
      </c>
      <c r="F240" s="107">
        <v>73037.334900000002</v>
      </c>
      <c r="G240" s="87">
        <f t="shared" si="9"/>
        <v>3917395.5289165047</v>
      </c>
      <c r="H240" s="139"/>
      <c r="I240" s="139"/>
      <c r="J240" s="139"/>
      <c r="K240" s="16">
        <f t="shared" si="10"/>
        <v>3063146.8099165047</v>
      </c>
      <c r="L240" s="18">
        <v>105168040.4738</v>
      </c>
      <c r="M240" s="16">
        <f t="shared" si="11"/>
        <v>102104893.66388349</v>
      </c>
    </row>
    <row r="241" spans="1:13" ht="18" x14ac:dyDescent="0.35">
      <c r="A241" s="105">
        <v>236</v>
      </c>
      <c r="B241" s="106" t="s">
        <v>45</v>
      </c>
      <c r="C241" s="106" t="s">
        <v>303</v>
      </c>
      <c r="D241" s="107">
        <v>3152465.3936446598</v>
      </c>
      <c r="E241" s="107">
        <v>803990.79969999997</v>
      </c>
      <c r="F241" s="107">
        <v>75167.037299999996</v>
      </c>
      <c r="G241" s="87">
        <f t="shared" si="9"/>
        <v>4031623.2306446596</v>
      </c>
      <c r="H241" s="139"/>
      <c r="I241" s="139"/>
      <c r="J241" s="139"/>
      <c r="K241" s="16">
        <f t="shared" si="10"/>
        <v>3152465.3936446598</v>
      </c>
      <c r="L241" s="18">
        <v>108234645.18179999</v>
      </c>
      <c r="M241" s="16">
        <f t="shared" si="11"/>
        <v>105082179.78815533</v>
      </c>
    </row>
    <row r="242" spans="1:13" ht="18" x14ac:dyDescent="0.35">
      <c r="A242" s="105">
        <v>237</v>
      </c>
      <c r="B242" s="106" t="s">
        <v>45</v>
      </c>
      <c r="C242" s="106" t="s">
        <v>304</v>
      </c>
      <c r="D242" s="107">
        <v>2470925.2924776697</v>
      </c>
      <c r="E242" s="107">
        <v>630173.83349999995</v>
      </c>
      <c r="F242" s="107">
        <v>58916.470300000001</v>
      </c>
      <c r="G242" s="87">
        <f t="shared" si="9"/>
        <v>3160015.59627767</v>
      </c>
      <c r="H242" s="139"/>
      <c r="I242" s="139"/>
      <c r="J242" s="139"/>
      <c r="K242" s="16">
        <f t="shared" si="10"/>
        <v>2470925.2924776697</v>
      </c>
      <c r="L242" s="18">
        <v>84835101.708399996</v>
      </c>
      <c r="M242" s="16">
        <f t="shared" si="11"/>
        <v>82364176.415922329</v>
      </c>
    </row>
    <row r="243" spans="1:13" ht="36" x14ac:dyDescent="0.35">
      <c r="A243" s="105">
        <v>238</v>
      </c>
      <c r="B243" s="106" t="s">
        <v>45</v>
      </c>
      <c r="C243" s="106" t="s">
        <v>305</v>
      </c>
      <c r="D243" s="107">
        <v>2356460.2008728152</v>
      </c>
      <c r="E243" s="107">
        <v>600981.16390000004</v>
      </c>
      <c r="F243" s="107">
        <v>56187.177300000003</v>
      </c>
      <c r="G243" s="87">
        <f t="shared" si="9"/>
        <v>3013628.5420728154</v>
      </c>
      <c r="H243" s="139"/>
      <c r="I243" s="139"/>
      <c r="J243" s="139"/>
      <c r="K243" s="16">
        <f t="shared" si="10"/>
        <v>2356460.2008728152</v>
      </c>
      <c r="L243" s="18">
        <v>80905133.563299999</v>
      </c>
      <c r="M243" s="16">
        <f t="shared" si="11"/>
        <v>78548673.36242719</v>
      </c>
    </row>
    <row r="244" spans="1:13" ht="36" x14ac:dyDescent="0.35">
      <c r="A244" s="105">
        <v>239</v>
      </c>
      <c r="B244" s="106" t="s">
        <v>45</v>
      </c>
      <c r="C244" s="106" t="s">
        <v>306</v>
      </c>
      <c r="D244" s="107">
        <v>2571882.4193009706</v>
      </c>
      <c r="E244" s="107">
        <v>655921.4915</v>
      </c>
      <c r="F244" s="107">
        <v>61323.680899999999</v>
      </c>
      <c r="G244" s="87">
        <f t="shared" si="9"/>
        <v>3289127.5917009707</v>
      </c>
      <c r="H244" s="139"/>
      <c r="I244" s="139"/>
      <c r="J244" s="139"/>
      <c r="K244" s="16">
        <f t="shared" si="10"/>
        <v>2571882.4193009706</v>
      </c>
      <c r="L244" s="18">
        <v>88301296.395999998</v>
      </c>
      <c r="M244" s="16">
        <f t="shared" si="11"/>
        <v>85729413.976699024</v>
      </c>
    </row>
    <row r="245" spans="1:13" ht="18" x14ac:dyDescent="0.35">
      <c r="A245" s="105">
        <v>240</v>
      </c>
      <c r="B245" s="106" t="s">
        <v>45</v>
      </c>
      <c r="C245" s="106" t="s">
        <v>307</v>
      </c>
      <c r="D245" s="107">
        <v>2256075.1485320386</v>
      </c>
      <c r="E245" s="107">
        <v>575379.40509999997</v>
      </c>
      <c r="F245" s="107">
        <v>53793.607100000001</v>
      </c>
      <c r="G245" s="87">
        <f t="shared" si="9"/>
        <v>2885248.1607320388</v>
      </c>
      <c r="H245" s="139"/>
      <c r="I245" s="139"/>
      <c r="J245" s="139"/>
      <c r="K245" s="16">
        <f t="shared" si="10"/>
        <v>2256075.1485320386</v>
      </c>
      <c r="L245" s="18">
        <v>77458580.099600002</v>
      </c>
      <c r="M245" s="16">
        <f t="shared" si="11"/>
        <v>75202504.951067969</v>
      </c>
    </row>
    <row r="246" spans="1:13" ht="18" x14ac:dyDescent="0.35">
      <c r="A246" s="105">
        <v>241</v>
      </c>
      <c r="B246" s="106" t="s">
        <v>45</v>
      </c>
      <c r="C246" s="106" t="s">
        <v>308</v>
      </c>
      <c r="D246" s="107">
        <v>1850287.9677815533</v>
      </c>
      <c r="E246" s="107">
        <v>471889.24129999999</v>
      </c>
      <c r="F246" s="107">
        <v>44118.062299999998</v>
      </c>
      <c r="G246" s="87">
        <f t="shared" si="9"/>
        <v>2366295.2713815533</v>
      </c>
      <c r="H246" s="139"/>
      <c r="I246" s="139"/>
      <c r="J246" s="139"/>
      <c r="K246" s="16">
        <f t="shared" si="10"/>
        <v>1850287.9677815533</v>
      </c>
      <c r="L246" s="18">
        <v>63526553.560500003</v>
      </c>
      <c r="M246" s="16">
        <f t="shared" si="11"/>
        <v>61676265.592718452</v>
      </c>
    </row>
    <row r="247" spans="1:13" ht="18" x14ac:dyDescent="0.35">
      <c r="A247" s="105">
        <v>242</v>
      </c>
      <c r="B247" s="106" t="s">
        <v>45</v>
      </c>
      <c r="C247" s="106" t="s">
        <v>309</v>
      </c>
      <c r="D247" s="107">
        <v>2302496.7073747572</v>
      </c>
      <c r="E247" s="107">
        <v>587218.55379999999</v>
      </c>
      <c r="F247" s="107">
        <v>54900.477700000003</v>
      </c>
      <c r="G247" s="87">
        <f t="shared" si="9"/>
        <v>2944615.7388747572</v>
      </c>
      <c r="H247" s="139"/>
      <c r="I247" s="139"/>
      <c r="J247" s="139"/>
      <c r="K247" s="16">
        <f t="shared" si="10"/>
        <v>2302496.7073747572</v>
      </c>
      <c r="L247" s="18">
        <v>79052386.953199998</v>
      </c>
      <c r="M247" s="16">
        <f t="shared" si="11"/>
        <v>76749890.245825246</v>
      </c>
    </row>
    <row r="248" spans="1:13" ht="18" x14ac:dyDescent="0.35">
      <c r="A248" s="105">
        <v>243</v>
      </c>
      <c r="B248" s="106" t="s">
        <v>46</v>
      </c>
      <c r="C248" s="106" t="s">
        <v>310</v>
      </c>
      <c r="D248" s="107">
        <v>2705482.6240631063</v>
      </c>
      <c r="E248" s="107">
        <v>689994.29550000001</v>
      </c>
      <c r="F248" s="107">
        <v>64509.229399999997</v>
      </c>
      <c r="G248" s="87">
        <f t="shared" si="9"/>
        <v>3459986.1489631063</v>
      </c>
      <c r="H248" s="139"/>
      <c r="I248" s="139"/>
      <c r="J248" s="139"/>
      <c r="K248" s="16">
        <f t="shared" si="10"/>
        <v>2705482.6240631063</v>
      </c>
      <c r="L248" s="18">
        <v>92888236.759499997</v>
      </c>
      <c r="M248" s="16">
        <f t="shared" si="11"/>
        <v>90182754.135436893</v>
      </c>
    </row>
    <row r="249" spans="1:13" ht="18" x14ac:dyDescent="0.35">
      <c r="A249" s="105">
        <v>244</v>
      </c>
      <c r="B249" s="106" t="s">
        <v>46</v>
      </c>
      <c r="C249" s="106" t="s">
        <v>311</v>
      </c>
      <c r="D249" s="107">
        <v>2058689.4579320387</v>
      </c>
      <c r="E249" s="107">
        <v>525039.03359999997</v>
      </c>
      <c r="F249" s="107">
        <v>49087.164499999999</v>
      </c>
      <c r="G249" s="87">
        <f t="shared" si="9"/>
        <v>2632815.6560320389</v>
      </c>
      <c r="H249" s="139"/>
      <c r="I249" s="139"/>
      <c r="J249" s="139"/>
      <c r="K249" s="16">
        <f t="shared" si="10"/>
        <v>2058689.4579320387</v>
      </c>
      <c r="L249" s="18">
        <v>70681671.388999999</v>
      </c>
      <c r="M249" s="16">
        <f t="shared" si="11"/>
        <v>68622981.931067958</v>
      </c>
    </row>
    <row r="250" spans="1:13" ht="18" x14ac:dyDescent="0.35">
      <c r="A250" s="105">
        <v>245</v>
      </c>
      <c r="B250" s="106" t="s">
        <v>46</v>
      </c>
      <c r="C250" s="106" t="s">
        <v>312</v>
      </c>
      <c r="D250" s="107">
        <v>1962931.4517728153</v>
      </c>
      <c r="E250" s="107">
        <v>500617.33620000002</v>
      </c>
      <c r="F250" s="107">
        <v>46803.9211</v>
      </c>
      <c r="G250" s="87">
        <f t="shared" si="9"/>
        <v>2510352.7090728153</v>
      </c>
      <c r="H250" s="139"/>
      <c r="I250" s="139"/>
      <c r="J250" s="139"/>
      <c r="K250" s="16">
        <f t="shared" si="10"/>
        <v>1962931.4517728153</v>
      </c>
      <c r="L250" s="18">
        <v>67393979.8442</v>
      </c>
      <c r="M250" s="16">
        <f t="shared" si="11"/>
        <v>65431048.392427184</v>
      </c>
    </row>
    <row r="251" spans="1:13" ht="18" x14ac:dyDescent="0.35">
      <c r="A251" s="105">
        <v>246</v>
      </c>
      <c r="B251" s="106" t="s">
        <v>46</v>
      </c>
      <c r="C251" s="106" t="s">
        <v>313</v>
      </c>
      <c r="D251" s="107">
        <v>2026833.2889029125</v>
      </c>
      <c r="E251" s="107">
        <v>516914.57740000007</v>
      </c>
      <c r="F251" s="107">
        <v>48327.589500000002</v>
      </c>
      <c r="G251" s="87">
        <f t="shared" si="9"/>
        <v>2592075.4558029128</v>
      </c>
      <c r="H251" s="139"/>
      <c r="I251" s="139"/>
      <c r="J251" s="139"/>
      <c r="K251" s="16">
        <f t="shared" si="10"/>
        <v>2026833.2889029125</v>
      </c>
      <c r="L251" s="18">
        <v>69587942.919</v>
      </c>
      <c r="M251" s="16">
        <f t="shared" si="11"/>
        <v>67561109.630097091</v>
      </c>
    </row>
    <row r="252" spans="1:13" ht="36" x14ac:dyDescent="0.35">
      <c r="A252" s="105">
        <v>247</v>
      </c>
      <c r="B252" s="106" t="s">
        <v>46</v>
      </c>
      <c r="C252" s="106" t="s">
        <v>314</v>
      </c>
      <c r="D252" s="107">
        <v>2146811.4238106795</v>
      </c>
      <c r="E252" s="107">
        <v>547513.26910000003</v>
      </c>
      <c r="F252" s="107">
        <v>51188.334900000002</v>
      </c>
      <c r="G252" s="87">
        <f t="shared" si="9"/>
        <v>2745513.0278106797</v>
      </c>
      <c r="H252" s="139"/>
      <c r="I252" s="139"/>
      <c r="J252" s="139"/>
      <c r="K252" s="16">
        <f t="shared" si="10"/>
        <v>2146811.4238106795</v>
      </c>
      <c r="L252" s="18">
        <v>73707192.217500001</v>
      </c>
      <c r="M252" s="16">
        <f t="shared" si="11"/>
        <v>71560380.793689325</v>
      </c>
    </row>
    <row r="253" spans="1:13" ht="18" x14ac:dyDescent="0.35">
      <c r="A253" s="105">
        <v>248</v>
      </c>
      <c r="B253" s="106" t="s">
        <v>46</v>
      </c>
      <c r="C253" s="106" t="s">
        <v>315</v>
      </c>
      <c r="D253" s="107">
        <v>2188477.3077582521</v>
      </c>
      <c r="E253" s="107">
        <v>558139.55150000006</v>
      </c>
      <c r="F253" s="107">
        <v>52181.811699999998</v>
      </c>
      <c r="G253" s="87">
        <f t="shared" si="9"/>
        <v>2798798.6709582522</v>
      </c>
      <c r="H253" s="139"/>
      <c r="I253" s="139"/>
      <c r="J253" s="139"/>
      <c r="K253" s="16">
        <f t="shared" si="10"/>
        <v>2188477.3077582521</v>
      </c>
      <c r="L253" s="18">
        <v>75137720.899700001</v>
      </c>
      <c r="M253" s="16">
        <f t="shared" si="11"/>
        <v>72949243.591941744</v>
      </c>
    </row>
    <row r="254" spans="1:13" ht="18" x14ac:dyDescent="0.35">
      <c r="A254" s="105">
        <v>249</v>
      </c>
      <c r="B254" s="106" t="s">
        <v>46</v>
      </c>
      <c r="C254" s="106" t="s">
        <v>316</v>
      </c>
      <c r="D254" s="107">
        <v>1803318.8910378639</v>
      </c>
      <c r="E254" s="107">
        <v>459910.45620000002</v>
      </c>
      <c r="F254" s="107">
        <v>42998.1368</v>
      </c>
      <c r="G254" s="87">
        <f t="shared" si="9"/>
        <v>2306227.484037864</v>
      </c>
      <c r="H254" s="139"/>
      <c r="I254" s="139"/>
      <c r="J254" s="139"/>
      <c r="K254" s="16">
        <f t="shared" si="10"/>
        <v>1803318.8910378639</v>
      </c>
      <c r="L254" s="18">
        <v>61913948.592299998</v>
      </c>
      <c r="M254" s="16">
        <f t="shared" si="11"/>
        <v>60110629.701262131</v>
      </c>
    </row>
    <row r="255" spans="1:13" ht="18" x14ac:dyDescent="0.35">
      <c r="A255" s="105">
        <v>250</v>
      </c>
      <c r="B255" s="106" t="s">
        <v>46</v>
      </c>
      <c r="C255" s="106" t="s">
        <v>317</v>
      </c>
      <c r="D255" s="107">
        <v>2221544.6150679607</v>
      </c>
      <c r="E255" s="107">
        <v>566572.89100000006</v>
      </c>
      <c r="F255" s="107">
        <v>52970.264900000002</v>
      </c>
      <c r="G255" s="87">
        <f t="shared" si="9"/>
        <v>2841087.7709679604</v>
      </c>
      <c r="H255" s="139"/>
      <c r="I255" s="139"/>
      <c r="J255" s="139"/>
      <c r="K255" s="16">
        <f t="shared" si="10"/>
        <v>2221544.6150679607</v>
      </c>
      <c r="L255" s="18">
        <v>76273031.783999994</v>
      </c>
      <c r="M255" s="16">
        <f t="shared" si="11"/>
        <v>74051487.168932036</v>
      </c>
    </row>
    <row r="256" spans="1:13" ht="18" x14ac:dyDescent="0.35">
      <c r="A256" s="105">
        <v>251</v>
      </c>
      <c r="B256" s="106" t="s">
        <v>46</v>
      </c>
      <c r="C256" s="106" t="s">
        <v>318</v>
      </c>
      <c r="D256" s="107">
        <v>2376964.4361262131</v>
      </c>
      <c r="E256" s="107">
        <v>606210.47310000006</v>
      </c>
      <c r="F256" s="107">
        <v>56676.078000000001</v>
      </c>
      <c r="G256" s="87">
        <f t="shared" si="9"/>
        <v>3039850.9872262133</v>
      </c>
      <c r="H256" s="139"/>
      <c r="I256" s="139"/>
      <c r="J256" s="139"/>
      <c r="K256" s="16">
        <f t="shared" si="10"/>
        <v>2376964.4361262131</v>
      </c>
      <c r="L256" s="18">
        <v>81609112.306999996</v>
      </c>
      <c r="M256" s="16">
        <f t="shared" si="11"/>
        <v>79232147.870873779</v>
      </c>
    </row>
    <row r="257" spans="1:13" ht="18" x14ac:dyDescent="0.35">
      <c r="A257" s="105">
        <v>252</v>
      </c>
      <c r="B257" s="106" t="s">
        <v>46</v>
      </c>
      <c r="C257" s="106" t="s">
        <v>319</v>
      </c>
      <c r="D257" s="107">
        <v>2075611.9376563104</v>
      </c>
      <c r="E257" s="107">
        <v>529354.86780000001</v>
      </c>
      <c r="F257" s="107">
        <v>49490.662199999999</v>
      </c>
      <c r="G257" s="87">
        <f t="shared" si="9"/>
        <v>2654457.4676563106</v>
      </c>
      <c r="H257" s="139"/>
      <c r="I257" s="139"/>
      <c r="J257" s="139"/>
      <c r="K257" s="16">
        <f t="shared" si="10"/>
        <v>2075611.9376563104</v>
      </c>
      <c r="L257" s="18">
        <v>71262676.526199996</v>
      </c>
      <c r="M257" s="16">
        <f t="shared" si="11"/>
        <v>69187064.588543683</v>
      </c>
    </row>
    <row r="258" spans="1:13" ht="18" x14ac:dyDescent="0.35">
      <c r="A258" s="105">
        <v>253</v>
      </c>
      <c r="B258" s="106" t="s">
        <v>46</v>
      </c>
      <c r="C258" s="106" t="s">
        <v>320</v>
      </c>
      <c r="D258" s="107">
        <v>2224360.4228097089</v>
      </c>
      <c r="E258" s="107">
        <v>567291.02209999994</v>
      </c>
      <c r="F258" s="107">
        <v>53037.404699999999</v>
      </c>
      <c r="G258" s="87">
        <f t="shared" si="9"/>
        <v>2844688.8496097084</v>
      </c>
      <c r="H258" s="139"/>
      <c r="I258" s="139"/>
      <c r="J258" s="139"/>
      <c r="K258" s="16">
        <f t="shared" si="10"/>
        <v>2224360.4228097089</v>
      </c>
      <c r="L258" s="18">
        <v>76369707.849800006</v>
      </c>
      <c r="M258" s="16">
        <f t="shared" si="11"/>
        <v>74145347.4269903</v>
      </c>
    </row>
    <row r="259" spans="1:13" ht="18" x14ac:dyDescent="0.35">
      <c r="A259" s="105">
        <v>254</v>
      </c>
      <c r="B259" s="106" t="s">
        <v>46</v>
      </c>
      <c r="C259" s="106" t="s">
        <v>321</v>
      </c>
      <c r="D259" s="107">
        <v>1560967.8080184464</v>
      </c>
      <c r="E259" s="107">
        <v>398102.31030000001</v>
      </c>
      <c r="F259" s="107">
        <v>37219.544300000001</v>
      </c>
      <c r="G259" s="87">
        <f t="shared" si="9"/>
        <v>1996289.6626184464</v>
      </c>
      <c r="H259" s="139"/>
      <c r="I259" s="139"/>
      <c r="J259" s="139"/>
      <c r="K259" s="16">
        <f t="shared" si="10"/>
        <v>1560967.8080184464</v>
      </c>
      <c r="L259" s="18">
        <v>53593228.075300001</v>
      </c>
      <c r="M259" s="16">
        <f t="shared" si="11"/>
        <v>52032260.267281555</v>
      </c>
    </row>
    <row r="260" spans="1:13" ht="36" x14ac:dyDescent="0.35">
      <c r="A260" s="105">
        <v>255</v>
      </c>
      <c r="B260" s="106" t="s">
        <v>46</v>
      </c>
      <c r="C260" s="106" t="s">
        <v>322</v>
      </c>
      <c r="D260" s="107">
        <v>1978421.3634669899</v>
      </c>
      <c r="E260" s="107">
        <v>504567.81460000004</v>
      </c>
      <c r="F260" s="107">
        <v>47173.260900000001</v>
      </c>
      <c r="G260" s="87">
        <f t="shared" si="9"/>
        <v>2530162.43896699</v>
      </c>
      <c r="H260" s="139"/>
      <c r="I260" s="139"/>
      <c r="J260" s="139"/>
      <c r="K260" s="16">
        <f t="shared" si="10"/>
        <v>1978421.3634669899</v>
      </c>
      <c r="L260" s="18">
        <v>67925800.145699993</v>
      </c>
      <c r="M260" s="16">
        <f t="shared" si="11"/>
        <v>65947378.782233</v>
      </c>
    </row>
    <row r="261" spans="1:13" ht="18" x14ac:dyDescent="0.35">
      <c r="A261" s="105">
        <v>256</v>
      </c>
      <c r="B261" s="106" t="s">
        <v>46</v>
      </c>
      <c r="C261" s="106" t="s">
        <v>323</v>
      </c>
      <c r="D261" s="107">
        <v>1930617.0449009705</v>
      </c>
      <c r="E261" s="107">
        <v>492376.01309999998</v>
      </c>
      <c r="F261" s="107">
        <v>46033.42</v>
      </c>
      <c r="G261" s="87">
        <f t="shared" si="9"/>
        <v>2469026.4780009706</v>
      </c>
      <c r="H261" s="139"/>
      <c r="I261" s="139"/>
      <c r="J261" s="139"/>
      <c r="K261" s="16">
        <f t="shared" si="10"/>
        <v>1930617.0449009705</v>
      </c>
      <c r="L261" s="18">
        <v>66284518.541599996</v>
      </c>
      <c r="M261" s="16">
        <f t="shared" si="11"/>
        <v>64353901.496699028</v>
      </c>
    </row>
    <row r="262" spans="1:13" ht="18" x14ac:dyDescent="0.35">
      <c r="A262" s="105">
        <v>257</v>
      </c>
      <c r="B262" s="106" t="s">
        <v>46</v>
      </c>
      <c r="C262" s="106" t="s">
        <v>324</v>
      </c>
      <c r="D262" s="107">
        <v>2070612.8227252427</v>
      </c>
      <c r="E262" s="107">
        <v>528079.91570000001</v>
      </c>
      <c r="F262" s="107">
        <v>49371.463900000002</v>
      </c>
      <c r="G262" s="87">
        <f t="shared" si="9"/>
        <v>2648064.2023252426</v>
      </c>
      <c r="H262" s="139"/>
      <c r="I262" s="139"/>
      <c r="J262" s="139"/>
      <c r="K262" s="16">
        <f t="shared" si="10"/>
        <v>2070612.8227252427</v>
      </c>
      <c r="L262" s="18">
        <v>71091040.246900007</v>
      </c>
      <c r="M262" s="16">
        <f t="shared" si="11"/>
        <v>69020427.424174771</v>
      </c>
    </row>
    <row r="263" spans="1:13" ht="18" x14ac:dyDescent="0.35">
      <c r="A263" s="105">
        <v>258</v>
      </c>
      <c r="B263" s="106" t="s">
        <v>46</v>
      </c>
      <c r="C263" s="106" t="s">
        <v>325</v>
      </c>
      <c r="D263" s="107">
        <v>2012797.1645417474</v>
      </c>
      <c r="E263" s="107">
        <v>513334.8665</v>
      </c>
      <c r="F263" s="107">
        <v>47992.913699999997</v>
      </c>
      <c r="G263" s="87">
        <f t="shared" ref="G263:G326" si="12">SUM(D263:F263)</f>
        <v>2574124.9447417473</v>
      </c>
      <c r="H263" s="139"/>
      <c r="I263" s="139"/>
      <c r="J263" s="139"/>
      <c r="K263" s="16">
        <f t="shared" ref="K263:K326" si="13">0.6/20.6*L263</f>
        <v>2012797.1645417474</v>
      </c>
      <c r="L263" s="18">
        <v>69106035.982600003</v>
      </c>
      <c r="M263" s="16">
        <f t="shared" ref="M263:M326" si="14">L263-K263</f>
        <v>67093238.818058252</v>
      </c>
    </row>
    <row r="264" spans="1:13" ht="18" x14ac:dyDescent="0.35">
      <c r="A264" s="105">
        <v>259</v>
      </c>
      <c r="B264" s="106" t="s">
        <v>47</v>
      </c>
      <c r="C264" s="106" t="s">
        <v>326</v>
      </c>
      <c r="D264" s="107">
        <v>2521375.0679213591</v>
      </c>
      <c r="E264" s="107">
        <v>643040.32059999998</v>
      </c>
      <c r="F264" s="107">
        <v>60119.389199999998</v>
      </c>
      <c r="G264" s="87">
        <f t="shared" si="12"/>
        <v>3224534.7777213594</v>
      </c>
      <c r="H264" s="139"/>
      <c r="I264" s="139"/>
      <c r="J264" s="139"/>
      <c r="K264" s="16">
        <f t="shared" si="13"/>
        <v>2521375.0679213591</v>
      </c>
      <c r="L264" s="18">
        <v>86567210.665299997</v>
      </c>
      <c r="M264" s="16">
        <f t="shared" si="14"/>
        <v>84045835.597378641</v>
      </c>
    </row>
    <row r="265" spans="1:13" ht="18" x14ac:dyDescent="0.35">
      <c r="A265" s="105">
        <v>260</v>
      </c>
      <c r="B265" s="106" t="s">
        <v>47</v>
      </c>
      <c r="C265" s="106" t="s">
        <v>327</v>
      </c>
      <c r="D265" s="107">
        <v>2124439.698643689</v>
      </c>
      <c r="E265" s="107">
        <v>541807.68350000004</v>
      </c>
      <c r="F265" s="107">
        <v>50654.906000000003</v>
      </c>
      <c r="G265" s="87">
        <f t="shared" si="12"/>
        <v>2716902.2881436893</v>
      </c>
      <c r="H265" s="139"/>
      <c r="I265" s="139"/>
      <c r="J265" s="139"/>
      <c r="K265" s="16">
        <f t="shared" si="13"/>
        <v>2124439.698643689</v>
      </c>
      <c r="L265" s="18">
        <v>72939096.320099995</v>
      </c>
      <c r="M265" s="16">
        <f t="shared" si="14"/>
        <v>70814656.62145631</v>
      </c>
    </row>
    <row r="266" spans="1:13" ht="18" x14ac:dyDescent="0.35">
      <c r="A266" s="105">
        <v>261</v>
      </c>
      <c r="B266" s="106" t="s">
        <v>47</v>
      </c>
      <c r="C266" s="106" t="s">
        <v>328</v>
      </c>
      <c r="D266" s="107">
        <v>2875654.2998097087</v>
      </c>
      <c r="E266" s="107">
        <v>733394.12540000002</v>
      </c>
      <c r="F266" s="107">
        <v>68566.784100000004</v>
      </c>
      <c r="G266" s="87">
        <f t="shared" si="12"/>
        <v>3677615.2093097083</v>
      </c>
      <c r="H266" s="139"/>
      <c r="I266" s="139"/>
      <c r="J266" s="139"/>
      <c r="K266" s="16">
        <f t="shared" si="13"/>
        <v>2875654.2998097087</v>
      </c>
      <c r="L266" s="18">
        <v>98730797.626800001</v>
      </c>
      <c r="M266" s="16">
        <f t="shared" si="14"/>
        <v>95855143.326990291</v>
      </c>
    </row>
    <row r="267" spans="1:13" ht="18" x14ac:dyDescent="0.35">
      <c r="A267" s="105">
        <v>262</v>
      </c>
      <c r="B267" s="106" t="s">
        <v>47</v>
      </c>
      <c r="C267" s="106" t="s">
        <v>329</v>
      </c>
      <c r="D267" s="107">
        <v>2703220.6767029124</v>
      </c>
      <c r="E267" s="107">
        <v>689417.41859999998</v>
      </c>
      <c r="F267" s="107">
        <v>64455.2958</v>
      </c>
      <c r="G267" s="87">
        <f t="shared" si="12"/>
        <v>3457093.3911029124</v>
      </c>
      <c r="H267" s="139"/>
      <c r="I267" s="139"/>
      <c r="J267" s="139"/>
      <c r="K267" s="16">
        <f t="shared" si="13"/>
        <v>2703220.6767029124</v>
      </c>
      <c r="L267" s="18">
        <v>92810576.566799998</v>
      </c>
      <c r="M267" s="16">
        <f t="shared" si="14"/>
        <v>90107355.890097082</v>
      </c>
    </row>
    <row r="268" spans="1:13" ht="18" x14ac:dyDescent="0.35">
      <c r="A268" s="105">
        <v>263</v>
      </c>
      <c r="B268" s="106" t="s">
        <v>47</v>
      </c>
      <c r="C268" s="106" t="s">
        <v>330</v>
      </c>
      <c r="D268" s="107">
        <v>2613703.0841766987</v>
      </c>
      <c r="E268" s="107">
        <v>666587.24860000005</v>
      </c>
      <c r="F268" s="107">
        <v>62320.8482</v>
      </c>
      <c r="G268" s="87">
        <f t="shared" si="12"/>
        <v>3342611.1809766986</v>
      </c>
      <c r="H268" s="139"/>
      <c r="I268" s="139"/>
      <c r="J268" s="139"/>
      <c r="K268" s="16">
        <f t="shared" si="13"/>
        <v>2613703.0841766987</v>
      </c>
      <c r="L268" s="18">
        <v>89737139.223399997</v>
      </c>
      <c r="M268" s="16">
        <f t="shared" si="14"/>
        <v>87123436.139223292</v>
      </c>
    </row>
    <row r="269" spans="1:13" ht="18" x14ac:dyDescent="0.35">
      <c r="A269" s="105">
        <v>264</v>
      </c>
      <c r="B269" s="106" t="s">
        <v>47</v>
      </c>
      <c r="C269" s="106" t="s">
        <v>331</v>
      </c>
      <c r="D269" s="107">
        <v>2512992.6099349512</v>
      </c>
      <c r="E269" s="107">
        <v>640902.49569999997</v>
      </c>
      <c r="F269" s="107">
        <v>59919.518799999998</v>
      </c>
      <c r="G269" s="87">
        <f t="shared" si="12"/>
        <v>3213814.6244349512</v>
      </c>
      <c r="H269" s="139"/>
      <c r="I269" s="139"/>
      <c r="J269" s="139"/>
      <c r="K269" s="16">
        <f t="shared" si="13"/>
        <v>2512992.6099349512</v>
      </c>
      <c r="L269" s="18">
        <v>86279412.941100001</v>
      </c>
      <c r="M269" s="16">
        <f t="shared" si="14"/>
        <v>83766420.331165045</v>
      </c>
    </row>
    <row r="270" spans="1:13" ht="18" x14ac:dyDescent="0.35">
      <c r="A270" s="105">
        <v>265</v>
      </c>
      <c r="B270" s="106" t="s">
        <v>47</v>
      </c>
      <c r="C270" s="106" t="s">
        <v>332</v>
      </c>
      <c r="D270" s="107">
        <v>2537333.2435135921</v>
      </c>
      <c r="E270" s="107">
        <v>647110.22289999994</v>
      </c>
      <c r="F270" s="107">
        <v>60499.894099999998</v>
      </c>
      <c r="G270" s="87">
        <f t="shared" si="12"/>
        <v>3244943.3605135921</v>
      </c>
      <c r="H270" s="139"/>
      <c r="I270" s="139"/>
      <c r="J270" s="139"/>
      <c r="K270" s="16">
        <f t="shared" si="13"/>
        <v>2537333.2435135921</v>
      </c>
      <c r="L270" s="18">
        <v>87115108.0273</v>
      </c>
      <c r="M270" s="16">
        <f t="shared" si="14"/>
        <v>84577774.783786401</v>
      </c>
    </row>
    <row r="271" spans="1:13" ht="18" x14ac:dyDescent="0.35">
      <c r="A271" s="105">
        <v>266</v>
      </c>
      <c r="B271" s="106" t="s">
        <v>47</v>
      </c>
      <c r="C271" s="106" t="s">
        <v>333</v>
      </c>
      <c r="D271" s="107">
        <v>2746199.6091611651</v>
      </c>
      <c r="E271" s="107">
        <v>700378.57499999995</v>
      </c>
      <c r="F271" s="107">
        <v>65480.080699999999</v>
      </c>
      <c r="G271" s="87">
        <f t="shared" si="12"/>
        <v>3512058.2648611646</v>
      </c>
      <c r="H271" s="139"/>
      <c r="I271" s="139"/>
      <c r="J271" s="139"/>
      <c r="K271" s="16">
        <f t="shared" si="13"/>
        <v>2746199.6091611651</v>
      </c>
      <c r="L271" s="18">
        <v>94286186.581200004</v>
      </c>
      <c r="M271" s="16">
        <f t="shared" si="14"/>
        <v>91539986.972038835</v>
      </c>
    </row>
    <row r="272" spans="1:13" ht="18" x14ac:dyDescent="0.35">
      <c r="A272" s="105">
        <v>267</v>
      </c>
      <c r="B272" s="106" t="s">
        <v>47</v>
      </c>
      <c r="C272" s="106" t="s">
        <v>334</v>
      </c>
      <c r="D272" s="107">
        <v>2498839.3744339803</v>
      </c>
      <c r="E272" s="107">
        <v>637292.91729999997</v>
      </c>
      <c r="F272" s="107">
        <v>59582.050600000002</v>
      </c>
      <c r="G272" s="87">
        <f t="shared" si="12"/>
        <v>3195714.3423339804</v>
      </c>
      <c r="H272" s="139"/>
      <c r="I272" s="139"/>
      <c r="J272" s="139"/>
      <c r="K272" s="16">
        <f t="shared" si="13"/>
        <v>2498839.3744339803</v>
      </c>
      <c r="L272" s="18">
        <v>85793485.188899994</v>
      </c>
      <c r="M272" s="16">
        <f t="shared" si="14"/>
        <v>83294645.814466015</v>
      </c>
    </row>
    <row r="273" spans="1:13" ht="18" x14ac:dyDescent="0.35">
      <c r="A273" s="105">
        <v>268</v>
      </c>
      <c r="B273" s="106" t="s">
        <v>47</v>
      </c>
      <c r="C273" s="106" t="s">
        <v>335</v>
      </c>
      <c r="D273" s="107">
        <v>2336833.3935262137</v>
      </c>
      <c r="E273" s="107">
        <v>595975.62990000006</v>
      </c>
      <c r="F273" s="107">
        <v>55719.197800000002</v>
      </c>
      <c r="G273" s="87">
        <f t="shared" si="12"/>
        <v>2988528.221226214</v>
      </c>
      <c r="H273" s="139"/>
      <c r="I273" s="139"/>
      <c r="J273" s="139"/>
      <c r="K273" s="16">
        <f t="shared" si="13"/>
        <v>2336833.3935262137</v>
      </c>
      <c r="L273" s="18">
        <v>80231279.844400004</v>
      </c>
      <c r="M273" s="16">
        <f t="shared" si="14"/>
        <v>77894446.450873792</v>
      </c>
    </row>
    <row r="274" spans="1:13" ht="18" x14ac:dyDescent="0.35">
      <c r="A274" s="105">
        <v>269</v>
      </c>
      <c r="B274" s="106" t="s">
        <v>47</v>
      </c>
      <c r="C274" s="106" t="s">
        <v>336</v>
      </c>
      <c r="D274" s="107">
        <v>2446507.4816242717</v>
      </c>
      <c r="E274" s="107">
        <v>623946.42319999996</v>
      </c>
      <c r="F274" s="107">
        <v>58334.254699999998</v>
      </c>
      <c r="G274" s="87">
        <f t="shared" si="12"/>
        <v>3128788.1595242717</v>
      </c>
      <c r="H274" s="139"/>
      <c r="I274" s="139"/>
      <c r="J274" s="139"/>
      <c r="K274" s="16">
        <f t="shared" si="13"/>
        <v>2446507.4816242717</v>
      </c>
      <c r="L274" s="18">
        <v>83996756.869100004</v>
      </c>
      <c r="M274" s="16">
        <f t="shared" si="14"/>
        <v>81550249.387475729</v>
      </c>
    </row>
    <row r="275" spans="1:13" ht="18" x14ac:dyDescent="0.35">
      <c r="A275" s="105">
        <v>270</v>
      </c>
      <c r="B275" s="106" t="s">
        <v>47</v>
      </c>
      <c r="C275" s="106" t="s">
        <v>337</v>
      </c>
      <c r="D275" s="107">
        <v>2375387.2567048538</v>
      </c>
      <c r="E275" s="107">
        <v>605808.23629999999</v>
      </c>
      <c r="F275" s="107">
        <v>56638.471899999997</v>
      </c>
      <c r="G275" s="87">
        <f t="shared" si="12"/>
        <v>3037833.9649048536</v>
      </c>
      <c r="H275" s="139"/>
      <c r="I275" s="139"/>
      <c r="J275" s="139"/>
      <c r="K275" s="16">
        <f t="shared" si="13"/>
        <v>2375387.2567048538</v>
      </c>
      <c r="L275" s="18">
        <v>81554962.480199993</v>
      </c>
      <c r="M275" s="16">
        <f t="shared" si="14"/>
        <v>79179575.223495141</v>
      </c>
    </row>
    <row r="276" spans="1:13" ht="18" x14ac:dyDescent="0.35">
      <c r="A276" s="105">
        <v>271</v>
      </c>
      <c r="B276" s="106" t="s">
        <v>47</v>
      </c>
      <c r="C276" s="106" t="s">
        <v>338</v>
      </c>
      <c r="D276" s="107">
        <v>3076437.2403932037</v>
      </c>
      <c r="E276" s="107">
        <v>784600.91660000011</v>
      </c>
      <c r="F276" s="107">
        <v>73354.2304</v>
      </c>
      <c r="G276" s="87">
        <f t="shared" si="12"/>
        <v>3934392.3873932036</v>
      </c>
      <c r="H276" s="139"/>
      <c r="I276" s="139"/>
      <c r="J276" s="139"/>
      <c r="K276" s="16">
        <f t="shared" si="13"/>
        <v>3076437.2403932037</v>
      </c>
      <c r="L276" s="18">
        <v>105624345.2535</v>
      </c>
      <c r="M276" s="16">
        <f t="shared" si="14"/>
        <v>102547908.01310679</v>
      </c>
    </row>
    <row r="277" spans="1:13" ht="18" x14ac:dyDescent="0.35">
      <c r="A277" s="105">
        <v>272</v>
      </c>
      <c r="B277" s="106" t="s">
        <v>47</v>
      </c>
      <c r="C277" s="106" t="s">
        <v>339</v>
      </c>
      <c r="D277" s="107">
        <v>2110868.6784611647</v>
      </c>
      <c r="E277" s="107">
        <v>538346.59070000006</v>
      </c>
      <c r="F277" s="107">
        <v>50331.320099999997</v>
      </c>
      <c r="G277" s="87">
        <f t="shared" si="12"/>
        <v>2699546.5892611649</v>
      </c>
      <c r="H277" s="139"/>
      <c r="I277" s="139"/>
      <c r="J277" s="139"/>
      <c r="K277" s="16">
        <f t="shared" si="13"/>
        <v>2110868.6784611647</v>
      </c>
      <c r="L277" s="18">
        <v>72473157.960500002</v>
      </c>
      <c r="M277" s="16">
        <f t="shared" si="14"/>
        <v>70362289.282038838</v>
      </c>
    </row>
    <row r="278" spans="1:13" ht="18" x14ac:dyDescent="0.35">
      <c r="A278" s="105">
        <v>273</v>
      </c>
      <c r="B278" s="106" t="s">
        <v>47</v>
      </c>
      <c r="C278" s="106" t="s">
        <v>340</v>
      </c>
      <c r="D278" s="107">
        <v>2336390.261370874</v>
      </c>
      <c r="E278" s="107">
        <v>595862.61549999996</v>
      </c>
      <c r="F278" s="107">
        <v>55708.631800000003</v>
      </c>
      <c r="G278" s="87">
        <f t="shared" si="12"/>
        <v>2987961.5086708739</v>
      </c>
      <c r="H278" s="139"/>
      <c r="I278" s="139"/>
      <c r="J278" s="139"/>
      <c r="K278" s="16">
        <f t="shared" si="13"/>
        <v>2336390.261370874</v>
      </c>
      <c r="L278" s="18">
        <v>80216065.640400007</v>
      </c>
      <c r="M278" s="16">
        <f t="shared" si="14"/>
        <v>77879675.37902914</v>
      </c>
    </row>
    <row r="279" spans="1:13" ht="18" x14ac:dyDescent="0.35">
      <c r="A279" s="105">
        <v>274</v>
      </c>
      <c r="B279" s="106" t="s">
        <v>47</v>
      </c>
      <c r="C279" s="106" t="s">
        <v>341</v>
      </c>
      <c r="D279" s="107">
        <v>2652939.9890970872</v>
      </c>
      <c r="E279" s="107">
        <v>676594.05489999999</v>
      </c>
      <c r="F279" s="107">
        <v>63256.408600000002</v>
      </c>
      <c r="G279" s="87">
        <f t="shared" si="12"/>
        <v>3392790.4525970872</v>
      </c>
      <c r="H279" s="139"/>
      <c r="I279" s="139"/>
      <c r="J279" s="139"/>
      <c r="K279" s="16">
        <f t="shared" si="13"/>
        <v>2652939.9890970872</v>
      </c>
      <c r="L279" s="18">
        <v>91084272.959000006</v>
      </c>
      <c r="M279" s="16">
        <f t="shared" si="14"/>
        <v>88431332.969902918</v>
      </c>
    </row>
    <row r="280" spans="1:13" ht="18" x14ac:dyDescent="0.35">
      <c r="A280" s="105">
        <v>275</v>
      </c>
      <c r="B280" s="106" t="s">
        <v>47</v>
      </c>
      <c r="C280" s="106" t="s">
        <v>342</v>
      </c>
      <c r="D280" s="107">
        <v>2197000.9643300967</v>
      </c>
      <c r="E280" s="107">
        <v>560313.38710000005</v>
      </c>
      <c r="F280" s="107">
        <v>52385.048799999997</v>
      </c>
      <c r="G280" s="87">
        <f t="shared" si="12"/>
        <v>2809699.4002300967</v>
      </c>
      <c r="H280" s="139"/>
      <c r="I280" s="139"/>
      <c r="J280" s="139"/>
      <c r="K280" s="16">
        <f t="shared" si="13"/>
        <v>2197000.9643300967</v>
      </c>
      <c r="L280" s="18">
        <v>75430366.442000002</v>
      </c>
      <c r="M280" s="16">
        <f t="shared" si="14"/>
        <v>73233365.47766991</v>
      </c>
    </row>
    <row r="281" spans="1:13" ht="18" x14ac:dyDescent="0.35">
      <c r="A281" s="105">
        <v>276</v>
      </c>
      <c r="B281" s="106" t="s">
        <v>48</v>
      </c>
      <c r="C281" s="106" t="s">
        <v>343</v>
      </c>
      <c r="D281" s="107">
        <v>3505353.7279048543</v>
      </c>
      <c r="E281" s="107">
        <v>893989.8763</v>
      </c>
      <c r="F281" s="107">
        <v>83581.267900000006</v>
      </c>
      <c r="G281" s="87">
        <f t="shared" si="12"/>
        <v>4482924.8721048543</v>
      </c>
      <c r="H281" s="139"/>
      <c r="I281" s="139"/>
      <c r="J281" s="139"/>
      <c r="K281" s="16">
        <f t="shared" si="13"/>
        <v>3505353.7279048543</v>
      </c>
      <c r="L281" s="18">
        <v>120350477.9914</v>
      </c>
      <c r="M281" s="16">
        <f t="shared" si="14"/>
        <v>116845124.26349515</v>
      </c>
    </row>
    <row r="282" spans="1:13" ht="18" x14ac:dyDescent="0.35">
      <c r="A282" s="105">
        <v>277</v>
      </c>
      <c r="B282" s="106" t="s">
        <v>48</v>
      </c>
      <c r="C282" s="106" t="s">
        <v>344</v>
      </c>
      <c r="D282" s="107">
        <v>2545701.7824378638</v>
      </c>
      <c r="E282" s="107">
        <v>649244.49809999997</v>
      </c>
      <c r="F282" s="107">
        <v>60699.432699999998</v>
      </c>
      <c r="G282" s="87">
        <f t="shared" si="12"/>
        <v>3255645.7132378635</v>
      </c>
      <c r="H282" s="139"/>
      <c r="I282" s="139"/>
      <c r="J282" s="139"/>
      <c r="K282" s="16">
        <f t="shared" si="13"/>
        <v>2545701.7824378638</v>
      </c>
      <c r="L282" s="18">
        <v>87402427.863700002</v>
      </c>
      <c r="M282" s="16">
        <f t="shared" si="14"/>
        <v>84856726.081262141</v>
      </c>
    </row>
    <row r="283" spans="1:13" ht="18" x14ac:dyDescent="0.35">
      <c r="A283" s="105">
        <v>278</v>
      </c>
      <c r="B283" s="106" t="s">
        <v>48</v>
      </c>
      <c r="C283" s="106" t="s">
        <v>844</v>
      </c>
      <c r="D283" s="107">
        <v>2562192.9129174757</v>
      </c>
      <c r="E283" s="107">
        <v>653450.32290000003</v>
      </c>
      <c r="F283" s="107">
        <v>61092.645400000001</v>
      </c>
      <c r="G283" s="87">
        <f t="shared" si="12"/>
        <v>3276735.8812174755</v>
      </c>
      <c r="H283" s="139"/>
      <c r="I283" s="139"/>
      <c r="J283" s="139"/>
      <c r="K283" s="16">
        <f t="shared" si="13"/>
        <v>2562192.9129174757</v>
      </c>
      <c r="L283" s="18">
        <v>87968623.343500003</v>
      </c>
      <c r="M283" s="16">
        <f t="shared" si="14"/>
        <v>85406430.430582523</v>
      </c>
    </row>
    <row r="284" spans="1:13" ht="18" x14ac:dyDescent="0.35">
      <c r="A284" s="105">
        <v>279</v>
      </c>
      <c r="B284" s="106" t="s">
        <v>48</v>
      </c>
      <c r="C284" s="106" t="s">
        <v>345</v>
      </c>
      <c r="D284" s="107">
        <v>2791854.9168844656</v>
      </c>
      <c r="E284" s="107">
        <v>712022.30229999998</v>
      </c>
      <c r="F284" s="107">
        <v>66568.680900000007</v>
      </c>
      <c r="G284" s="87">
        <f t="shared" si="12"/>
        <v>3570445.9000844657</v>
      </c>
      <c r="H284" s="139"/>
      <c r="I284" s="139"/>
      <c r="J284" s="139"/>
      <c r="K284" s="16">
        <f t="shared" si="13"/>
        <v>2791854.9168844656</v>
      </c>
      <c r="L284" s="18">
        <v>95853685.479699999</v>
      </c>
      <c r="M284" s="16">
        <f t="shared" si="14"/>
        <v>93061830.562815532</v>
      </c>
    </row>
    <row r="285" spans="1:13" ht="18" x14ac:dyDescent="0.35">
      <c r="A285" s="105">
        <v>280</v>
      </c>
      <c r="B285" s="106" t="s">
        <v>48</v>
      </c>
      <c r="C285" s="106" t="s">
        <v>346</v>
      </c>
      <c r="D285" s="107">
        <v>2715460.994076699</v>
      </c>
      <c r="E285" s="107">
        <v>692539.13489999995</v>
      </c>
      <c r="F285" s="107">
        <v>64747.152600000001</v>
      </c>
      <c r="G285" s="87">
        <f t="shared" si="12"/>
        <v>3472747.2815766991</v>
      </c>
      <c r="H285" s="139"/>
      <c r="I285" s="139"/>
      <c r="J285" s="139"/>
      <c r="K285" s="16">
        <f t="shared" si="13"/>
        <v>2715460.994076699</v>
      </c>
      <c r="L285" s="18">
        <v>93230827.463300005</v>
      </c>
      <c r="M285" s="16">
        <f t="shared" si="14"/>
        <v>90515366.469223306</v>
      </c>
    </row>
    <row r="286" spans="1:13" ht="18" x14ac:dyDescent="0.35">
      <c r="A286" s="105">
        <v>281</v>
      </c>
      <c r="B286" s="106" t="s">
        <v>48</v>
      </c>
      <c r="C286" s="106" t="s">
        <v>48</v>
      </c>
      <c r="D286" s="107">
        <v>2956792.0801689322</v>
      </c>
      <c r="E286" s="107">
        <v>754087.14529999997</v>
      </c>
      <c r="F286" s="107">
        <v>70501.424400000004</v>
      </c>
      <c r="G286" s="87">
        <f t="shared" si="12"/>
        <v>3781380.6498689321</v>
      </c>
      <c r="H286" s="139"/>
      <c r="I286" s="139"/>
      <c r="J286" s="139"/>
      <c r="K286" s="16">
        <f t="shared" si="13"/>
        <v>2956792.0801689322</v>
      </c>
      <c r="L286" s="18">
        <v>101516528.08580001</v>
      </c>
      <c r="M286" s="16">
        <f t="shared" si="14"/>
        <v>98559736.005631074</v>
      </c>
    </row>
    <row r="287" spans="1:13" ht="18" x14ac:dyDescent="0.35">
      <c r="A287" s="105">
        <v>282</v>
      </c>
      <c r="B287" s="106" t="s">
        <v>48</v>
      </c>
      <c r="C287" s="106" t="s">
        <v>347</v>
      </c>
      <c r="D287" s="107">
        <v>2318398.2198466021</v>
      </c>
      <c r="E287" s="107">
        <v>591274.005</v>
      </c>
      <c r="F287" s="107">
        <v>55279.631600000001</v>
      </c>
      <c r="G287" s="87">
        <f t="shared" si="12"/>
        <v>2964951.8564466019</v>
      </c>
      <c r="H287" s="139"/>
      <c r="I287" s="139"/>
      <c r="J287" s="139"/>
      <c r="K287" s="16">
        <f t="shared" si="13"/>
        <v>2318398.2198466021</v>
      </c>
      <c r="L287" s="18">
        <v>79598338.881400004</v>
      </c>
      <c r="M287" s="16">
        <f t="shared" si="14"/>
        <v>77279940.661553398</v>
      </c>
    </row>
    <row r="288" spans="1:13" ht="18" x14ac:dyDescent="0.35">
      <c r="A288" s="105">
        <v>283</v>
      </c>
      <c r="B288" s="106" t="s">
        <v>48</v>
      </c>
      <c r="C288" s="106" t="s">
        <v>348</v>
      </c>
      <c r="D288" s="107">
        <v>2486909.1431533978</v>
      </c>
      <c r="E288" s="107">
        <v>634250.28389999992</v>
      </c>
      <c r="F288" s="107">
        <v>59297.587500000001</v>
      </c>
      <c r="G288" s="87">
        <f t="shared" si="12"/>
        <v>3180457.0145533974</v>
      </c>
      <c r="H288" s="139"/>
      <c r="I288" s="139"/>
      <c r="J288" s="139"/>
      <c r="K288" s="16">
        <f t="shared" si="13"/>
        <v>2486909.1431533978</v>
      </c>
      <c r="L288" s="18">
        <v>85383880.581599995</v>
      </c>
      <c r="M288" s="16">
        <f t="shared" si="14"/>
        <v>82896971.438446596</v>
      </c>
    </row>
    <row r="289" spans="1:13" ht="18" x14ac:dyDescent="0.35">
      <c r="A289" s="105">
        <v>284</v>
      </c>
      <c r="B289" s="106" t="s">
        <v>48</v>
      </c>
      <c r="C289" s="106" t="s">
        <v>349</v>
      </c>
      <c r="D289" s="107">
        <v>2267271.6175368926</v>
      </c>
      <c r="E289" s="107">
        <v>578234.90299999993</v>
      </c>
      <c r="F289" s="107">
        <v>54060.574500000002</v>
      </c>
      <c r="G289" s="87">
        <f t="shared" si="12"/>
        <v>2899567.0950368927</v>
      </c>
      <c r="H289" s="139"/>
      <c r="I289" s="139"/>
      <c r="J289" s="139"/>
      <c r="K289" s="16">
        <f t="shared" si="13"/>
        <v>2267271.6175368926</v>
      </c>
      <c r="L289" s="18">
        <v>77842992.202099994</v>
      </c>
      <c r="M289" s="16">
        <f t="shared" si="14"/>
        <v>75575720.584563106</v>
      </c>
    </row>
    <row r="290" spans="1:13" ht="18" x14ac:dyDescent="0.35">
      <c r="A290" s="105">
        <v>285</v>
      </c>
      <c r="B290" s="106" t="s">
        <v>48</v>
      </c>
      <c r="C290" s="106" t="s">
        <v>350</v>
      </c>
      <c r="D290" s="107">
        <v>2150220.1068757284</v>
      </c>
      <c r="E290" s="107">
        <v>548382.60459999996</v>
      </c>
      <c r="F290" s="107">
        <v>51269.611199999999</v>
      </c>
      <c r="G290" s="87">
        <f t="shared" si="12"/>
        <v>2749872.3226757282</v>
      </c>
      <c r="H290" s="139"/>
      <c r="I290" s="139"/>
      <c r="J290" s="139"/>
      <c r="K290" s="16">
        <f t="shared" si="13"/>
        <v>2150220.1068757284</v>
      </c>
      <c r="L290" s="18">
        <v>73824223.669400007</v>
      </c>
      <c r="M290" s="16">
        <f t="shared" si="14"/>
        <v>71674003.562524274</v>
      </c>
    </row>
    <row r="291" spans="1:13" ht="18" x14ac:dyDescent="0.35">
      <c r="A291" s="105">
        <v>286</v>
      </c>
      <c r="B291" s="106" t="s">
        <v>48</v>
      </c>
      <c r="C291" s="106" t="s">
        <v>351</v>
      </c>
      <c r="D291" s="107">
        <v>2934701.7288495144</v>
      </c>
      <c r="E291" s="107">
        <v>748453.32000000007</v>
      </c>
      <c r="F291" s="107">
        <v>69974.704500000007</v>
      </c>
      <c r="G291" s="87">
        <f t="shared" si="12"/>
        <v>3753129.7533495147</v>
      </c>
      <c r="H291" s="139"/>
      <c r="I291" s="139"/>
      <c r="J291" s="139"/>
      <c r="K291" s="16">
        <f t="shared" si="13"/>
        <v>2934701.7288495144</v>
      </c>
      <c r="L291" s="18">
        <v>100758092.69050001</v>
      </c>
      <c r="M291" s="16">
        <f t="shared" si="14"/>
        <v>97823390.961650491</v>
      </c>
    </row>
    <row r="292" spans="1:13" ht="18" x14ac:dyDescent="0.35">
      <c r="A292" s="105">
        <v>287</v>
      </c>
      <c r="B292" s="106" t="s">
        <v>49</v>
      </c>
      <c r="C292" s="106" t="s">
        <v>352</v>
      </c>
      <c r="D292" s="107">
        <v>2294045.1166631063</v>
      </c>
      <c r="E292" s="107">
        <v>585063.09749999992</v>
      </c>
      <c r="F292" s="107">
        <v>54698.958899999998</v>
      </c>
      <c r="G292" s="87">
        <f t="shared" si="12"/>
        <v>2933807.1730631059</v>
      </c>
      <c r="H292" s="139"/>
      <c r="I292" s="139"/>
      <c r="J292" s="139"/>
      <c r="K292" s="16">
        <f t="shared" si="13"/>
        <v>2294045.1166631063</v>
      </c>
      <c r="L292" s="18">
        <v>78762215.672099993</v>
      </c>
      <c r="M292" s="16">
        <f t="shared" si="14"/>
        <v>76468170.555436879</v>
      </c>
    </row>
    <row r="293" spans="1:13" ht="18" x14ac:dyDescent="0.35">
      <c r="A293" s="105">
        <v>288</v>
      </c>
      <c r="B293" s="106" t="s">
        <v>49</v>
      </c>
      <c r="C293" s="106" t="s">
        <v>353</v>
      </c>
      <c r="D293" s="107">
        <v>2158812.0893184463</v>
      </c>
      <c r="E293" s="107">
        <v>550573.86569999997</v>
      </c>
      <c r="F293" s="107">
        <v>51474.477500000001</v>
      </c>
      <c r="G293" s="87">
        <f t="shared" si="12"/>
        <v>2760860.4325184464</v>
      </c>
      <c r="H293" s="139"/>
      <c r="I293" s="139"/>
      <c r="J293" s="139"/>
      <c r="K293" s="16">
        <f t="shared" si="13"/>
        <v>2158812.0893184463</v>
      </c>
      <c r="L293" s="18">
        <v>74119215.066599995</v>
      </c>
      <c r="M293" s="16">
        <f t="shared" si="14"/>
        <v>71960402.977281556</v>
      </c>
    </row>
    <row r="294" spans="1:13" ht="18" x14ac:dyDescent="0.35">
      <c r="A294" s="105">
        <v>289</v>
      </c>
      <c r="B294" s="106" t="s">
        <v>49</v>
      </c>
      <c r="C294" s="106" t="s">
        <v>354</v>
      </c>
      <c r="D294" s="107">
        <v>1983278.1668475727</v>
      </c>
      <c r="E294" s="107">
        <v>505806.47219999996</v>
      </c>
      <c r="F294" s="107">
        <v>47289.065999999999</v>
      </c>
      <c r="G294" s="87">
        <f t="shared" si="12"/>
        <v>2536373.7050475725</v>
      </c>
      <c r="H294" s="139"/>
      <c r="I294" s="139"/>
      <c r="J294" s="139"/>
      <c r="K294" s="16">
        <f t="shared" si="13"/>
        <v>1983278.1668475727</v>
      </c>
      <c r="L294" s="18">
        <v>68092550.395099998</v>
      </c>
      <c r="M294" s="16">
        <f t="shared" si="14"/>
        <v>66109272.228252426</v>
      </c>
    </row>
    <row r="295" spans="1:13" ht="36" x14ac:dyDescent="0.35">
      <c r="A295" s="105">
        <v>290</v>
      </c>
      <c r="B295" s="106" t="s">
        <v>49</v>
      </c>
      <c r="C295" s="106" t="s">
        <v>355</v>
      </c>
      <c r="D295" s="107">
        <v>2109369.323137864</v>
      </c>
      <c r="E295" s="107">
        <v>537964.20179999992</v>
      </c>
      <c r="F295" s="107">
        <v>50295.569600000003</v>
      </c>
      <c r="G295" s="87">
        <f t="shared" si="12"/>
        <v>2697629.094537864</v>
      </c>
      <c r="H295" s="139"/>
      <c r="I295" s="139"/>
      <c r="J295" s="139"/>
      <c r="K295" s="16">
        <f t="shared" si="13"/>
        <v>2109369.323137864</v>
      </c>
      <c r="L295" s="18">
        <v>72421680.094400004</v>
      </c>
      <c r="M295" s="16">
        <f t="shared" si="14"/>
        <v>70312310.771262139</v>
      </c>
    </row>
    <row r="296" spans="1:13" ht="18" x14ac:dyDescent="0.35">
      <c r="A296" s="105">
        <v>291</v>
      </c>
      <c r="B296" s="106" t="s">
        <v>49</v>
      </c>
      <c r="C296" s="106" t="s">
        <v>356</v>
      </c>
      <c r="D296" s="107">
        <v>2261890.033767961</v>
      </c>
      <c r="E296" s="107">
        <v>576862.40769999998</v>
      </c>
      <c r="F296" s="107">
        <v>53932.256600000001</v>
      </c>
      <c r="G296" s="87">
        <f t="shared" si="12"/>
        <v>2892684.6980679608</v>
      </c>
      <c r="H296" s="139"/>
      <c r="I296" s="139"/>
      <c r="J296" s="139"/>
      <c r="K296" s="16">
        <f t="shared" si="13"/>
        <v>2261890.033767961</v>
      </c>
      <c r="L296" s="18">
        <v>77658224.492699996</v>
      </c>
      <c r="M296" s="16">
        <f t="shared" si="14"/>
        <v>75396334.458932042</v>
      </c>
    </row>
    <row r="297" spans="1:13" ht="18" x14ac:dyDescent="0.35">
      <c r="A297" s="105">
        <v>292</v>
      </c>
      <c r="B297" s="106" t="s">
        <v>49</v>
      </c>
      <c r="C297" s="106" t="s">
        <v>357</v>
      </c>
      <c r="D297" s="107">
        <v>2269463.9119893205</v>
      </c>
      <c r="E297" s="107">
        <v>578794.01600000006</v>
      </c>
      <c r="F297" s="107">
        <v>54112.847300000001</v>
      </c>
      <c r="G297" s="87">
        <f t="shared" si="12"/>
        <v>2902370.7752893209</v>
      </c>
      <c r="H297" s="139"/>
      <c r="I297" s="139"/>
      <c r="J297" s="139"/>
      <c r="K297" s="16">
        <f t="shared" si="13"/>
        <v>2269463.9119893205</v>
      </c>
      <c r="L297" s="18">
        <v>77918260.978300005</v>
      </c>
      <c r="M297" s="16">
        <f t="shared" si="14"/>
        <v>75648797.066310689</v>
      </c>
    </row>
    <row r="298" spans="1:13" ht="18" x14ac:dyDescent="0.35">
      <c r="A298" s="105">
        <v>293</v>
      </c>
      <c r="B298" s="106" t="s">
        <v>49</v>
      </c>
      <c r="C298" s="106" t="s">
        <v>358</v>
      </c>
      <c r="D298" s="107">
        <v>2031289.897523301</v>
      </c>
      <c r="E298" s="107">
        <v>518051.17119999998</v>
      </c>
      <c r="F298" s="107">
        <v>48433.852400000003</v>
      </c>
      <c r="G298" s="87">
        <f t="shared" si="12"/>
        <v>2597774.9211233011</v>
      </c>
      <c r="H298" s="139"/>
      <c r="I298" s="139"/>
      <c r="J298" s="139"/>
      <c r="K298" s="16">
        <f t="shared" si="13"/>
        <v>2031289.897523301</v>
      </c>
      <c r="L298" s="18">
        <v>69740953.148300007</v>
      </c>
      <c r="M298" s="16">
        <f t="shared" si="14"/>
        <v>67709663.250776708</v>
      </c>
    </row>
    <row r="299" spans="1:13" ht="18" x14ac:dyDescent="0.35">
      <c r="A299" s="105">
        <v>294</v>
      </c>
      <c r="B299" s="106" t="s">
        <v>49</v>
      </c>
      <c r="C299" s="106" t="s">
        <v>359</v>
      </c>
      <c r="D299" s="107">
        <v>2151556.7009766987</v>
      </c>
      <c r="E299" s="107">
        <v>548723.48369999998</v>
      </c>
      <c r="F299" s="107">
        <v>51301.480799999998</v>
      </c>
      <c r="G299" s="87">
        <f t="shared" si="12"/>
        <v>2751581.6654766984</v>
      </c>
      <c r="H299" s="139"/>
      <c r="I299" s="139"/>
      <c r="J299" s="139"/>
      <c r="K299" s="16">
        <f t="shared" si="13"/>
        <v>2151556.7009766987</v>
      </c>
      <c r="L299" s="18">
        <v>73870113.400199994</v>
      </c>
      <c r="M299" s="16">
        <f t="shared" si="14"/>
        <v>71718556.699223295</v>
      </c>
    </row>
    <row r="300" spans="1:13" ht="18" x14ac:dyDescent="0.35">
      <c r="A300" s="105">
        <v>295</v>
      </c>
      <c r="B300" s="106" t="s">
        <v>49</v>
      </c>
      <c r="C300" s="106" t="s">
        <v>360</v>
      </c>
      <c r="D300" s="107">
        <v>2420675.3006796115</v>
      </c>
      <c r="E300" s="107">
        <v>617358.29839999997</v>
      </c>
      <c r="F300" s="107">
        <v>57718.315000000002</v>
      </c>
      <c r="G300" s="87">
        <f t="shared" si="12"/>
        <v>3095751.9140796117</v>
      </c>
      <c r="H300" s="139"/>
      <c r="I300" s="139"/>
      <c r="J300" s="139"/>
      <c r="K300" s="16">
        <f t="shared" si="13"/>
        <v>2420675.3006796115</v>
      </c>
      <c r="L300" s="18">
        <v>83109851.989999995</v>
      </c>
      <c r="M300" s="16">
        <f t="shared" si="14"/>
        <v>80689176.689320385</v>
      </c>
    </row>
    <row r="301" spans="1:13" ht="18" x14ac:dyDescent="0.35">
      <c r="A301" s="105">
        <v>296</v>
      </c>
      <c r="B301" s="106" t="s">
        <v>49</v>
      </c>
      <c r="C301" s="106" t="s">
        <v>361</v>
      </c>
      <c r="D301" s="107">
        <v>2139538.1776048541</v>
      </c>
      <c r="E301" s="107">
        <v>545658.33269999991</v>
      </c>
      <c r="F301" s="107">
        <v>51014.912499999999</v>
      </c>
      <c r="G301" s="87">
        <f t="shared" si="12"/>
        <v>2736211.4228048543</v>
      </c>
      <c r="H301" s="139"/>
      <c r="I301" s="139"/>
      <c r="J301" s="139"/>
      <c r="K301" s="16">
        <f t="shared" si="13"/>
        <v>2139538.1776048541</v>
      </c>
      <c r="L301" s="18">
        <v>73457477.431099996</v>
      </c>
      <c r="M301" s="16">
        <f t="shared" si="14"/>
        <v>71317939.253495142</v>
      </c>
    </row>
    <row r="302" spans="1:13" ht="18" x14ac:dyDescent="0.35">
      <c r="A302" s="105">
        <v>297</v>
      </c>
      <c r="B302" s="106" t="s">
        <v>49</v>
      </c>
      <c r="C302" s="106" t="s">
        <v>362</v>
      </c>
      <c r="D302" s="107">
        <v>2639030.5467233006</v>
      </c>
      <c r="E302" s="107">
        <v>673046.65229999996</v>
      </c>
      <c r="F302" s="107">
        <v>62924.753400000001</v>
      </c>
      <c r="G302" s="87">
        <f t="shared" si="12"/>
        <v>3375001.9524233006</v>
      </c>
      <c r="H302" s="139"/>
      <c r="I302" s="139"/>
      <c r="J302" s="139"/>
      <c r="K302" s="16">
        <f t="shared" si="13"/>
        <v>2639030.5467233006</v>
      </c>
      <c r="L302" s="18">
        <v>90606715.4375</v>
      </c>
      <c r="M302" s="16">
        <f t="shared" si="14"/>
        <v>87967684.890776694</v>
      </c>
    </row>
    <row r="303" spans="1:13" ht="18" x14ac:dyDescent="0.35">
      <c r="A303" s="105">
        <v>298</v>
      </c>
      <c r="B303" s="106" t="s">
        <v>49</v>
      </c>
      <c r="C303" s="106" t="s">
        <v>363</v>
      </c>
      <c r="D303" s="107">
        <v>2241316.4586728155</v>
      </c>
      <c r="E303" s="107">
        <v>571615.41430000006</v>
      </c>
      <c r="F303" s="107">
        <v>53441.702599999997</v>
      </c>
      <c r="G303" s="87">
        <f t="shared" si="12"/>
        <v>2866373.5755728153</v>
      </c>
      <c r="H303" s="139"/>
      <c r="I303" s="139"/>
      <c r="J303" s="139"/>
      <c r="K303" s="16">
        <f t="shared" si="13"/>
        <v>2241316.4586728155</v>
      </c>
      <c r="L303" s="18">
        <v>76951865.081100002</v>
      </c>
      <c r="M303" s="16">
        <f t="shared" si="14"/>
        <v>74710548.62242718</v>
      </c>
    </row>
    <row r="304" spans="1:13" ht="18" x14ac:dyDescent="0.35">
      <c r="A304" s="105">
        <v>299</v>
      </c>
      <c r="B304" s="106" t="s">
        <v>49</v>
      </c>
      <c r="C304" s="106" t="s">
        <v>364</v>
      </c>
      <c r="D304" s="107">
        <v>2024747.2578611646</v>
      </c>
      <c r="E304" s="107">
        <v>516382.56530000002</v>
      </c>
      <c r="F304" s="107">
        <v>48277.850400000003</v>
      </c>
      <c r="G304" s="87">
        <f t="shared" si="12"/>
        <v>2589407.6735611646</v>
      </c>
      <c r="H304" s="139"/>
      <c r="I304" s="139"/>
      <c r="J304" s="139"/>
      <c r="K304" s="16">
        <f t="shared" si="13"/>
        <v>2024747.2578611646</v>
      </c>
      <c r="L304" s="18">
        <v>69516322.519899994</v>
      </c>
      <c r="M304" s="16">
        <f t="shared" si="14"/>
        <v>67491575.262038827</v>
      </c>
    </row>
    <row r="305" spans="1:13" ht="18" x14ac:dyDescent="0.35">
      <c r="A305" s="105">
        <v>300</v>
      </c>
      <c r="B305" s="106" t="s">
        <v>49</v>
      </c>
      <c r="C305" s="106" t="s">
        <v>365</v>
      </c>
      <c r="D305" s="107">
        <v>1970408.8774922327</v>
      </c>
      <c r="E305" s="107">
        <v>502524.34570000001</v>
      </c>
      <c r="F305" s="107">
        <v>46982.212099999997</v>
      </c>
      <c r="G305" s="87">
        <f t="shared" si="12"/>
        <v>2519915.4352922328</v>
      </c>
      <c r="H305" s="139"/>
      <c r="I305" s="139"/>
      <c r="J305" s="139"/>
      <c r="K305" s="16">
        <f t="shared" si="13"/>
        <v>1970408.8774922327</v>
      </c>
      <c r="L305" s="18">
        <v>67650704.793899998</v>
      </c>
      <c r="M305" s="16">
        <f t="shared" si="14"/>
        <v>65680295.916407764</v>
      </c>
    </row>
    <row r="306" spans="1:13" ht="18" x14ac:dyDescent="0.35">
      <c r="A306" s="105">
        <v>301</v>
      </c>
      <c r="B306" s="106" t="s">
        <v>49</v>
      </c>
      <c r="C306" s="106" t="s">
        <v>366</v>
      </c>
      <c r="D306" s="107">
        <v>1755321.9684873784</v>
      </c>
      <c r="E306" s="107">
        <v>447669.53390000004</v>
      </c>
      <c r="F306" s="107">
        <v>41853.703500000003</v>
      </c>
      <c r="G306" s="87">
        <f t="shared" si="12"/>
        <v>2244845.2058873782</v>
      </c>
      <c r="H306" s="139"/>
      <c r="I306" s="139"/>
      <c r="J306" s="139"/>
      <c r="K306" s="16">
        <f t="shared" si="13"/>
        <v>1755321.9684873784</v>
      </c>
      <c r="L306" s="18">
        <v>60266054.251400001</v>
      </c>
      <c r="M306" s="16">
        <f t="shared" si="14"/>
        <v>58510732.282912619</v>
      </c>
    </row>
    <row r="307" spans="1:13" ht="18" x14ac:dyDescent="0.35">
      <c r="A307" s="105">
        <v>302</v>
      </c>
      <c r="B307" s="106" t="s">
        <v>49</v>
      </c>
      <c r="C307" s="106" t="s">
        <v>367</v>
      </c>
      <c r="D307" s="107">
        <v>1902746.0885359221</v>
      </c>
      <c r="E307" s="107">
        <v>485267.92800000001</v>
      </c>
      <c r="F307" s="107">
        <v>45368.868000000002</v>
      </c>
      <c r="G307" s="87">
        <f t="shared" si="12"/>
        <v>2433382.8845359217</v>
      </c>
      <c r="H307" s="139"/>
      <c r="I307" s="139"/>
      <c r="J307" s="139"/>
      <c r="K307" s="16">
        <f t="shared" si="13"/>
        <v>1902746.0885359221</v>
      </c>
      <c r="L307" s="18">
        <v>65327615.7064</v>
      </c>
      <c r="M307" s="16">
        <f t="shared" si="14"/>
        <v>63424869.61786408</v>
      </c>
    </row>
    <row r="308" spans="1:13" ht="18" x14ac:dyDescent="0.35">
      <c r="A308" s="105">
        <v>303</v>
      </c>
      <c r="B308" s="106" t="s">
        <v>49</v>
      </c>
      <c r="C308" s="106" t="s">
        <v>368</v>
      </c>
      <c r="D308" s="107">
        <v>2233755.6559019415</v>
      </c>
      <c r="E308" s="107">
        <v>569687.14069999999</v>
      </c>
      <c r="F308" s="107">
        <v>53261.423600000002</v>
      </c>
      <c r="G308" s="87">
        <f t="shared" si="12"/>
        <v>2856704.2202019412</v>
      </c>
      <c r="H308" s="139"/>
      <c r="I308" s="139"/>
      <c r="J308" s="139"/>
      <c r="K308" s="16">
        <f t="shared" si="13"/>
        <v>2233755.6559019415</v>
      </c>
      <c r="L308" s="18">
        <v>76692277.519299999</v>
      </c>
      <c r="M308" s="16">
        <f t="shared" si="14"/>
        <v>74458521.86339806</v>
      </c>
    </row>
    <row r="309" spans="1:13" ht="18" x14ac:dyDescent="0.35">
      <c r="A309" s="105">
        <v>304</v>
      </c>
      <c r="B309" s="106" t="s">
        <v>49</v>
      </c>
      <c r="C309" s="106" t="s">
        <v>369</v>
      </c>
      <c r="D309" s="107">
        <v>2417777.6500281552</v>
      </c>
      <c r="E309" s="107">
        <v>616619.29440000001</v>
      </c>
      <c r="F309" s="107">
        <v>57649.2238</v>
      </c>
      <c r="G309" s="87">
        <f t="shared" si="12"/>
        <v>3092046.168228155</v>
      </c>
      <c r="H309" s="139"/>
      <c r="I309" s="139"/>
      <c r="J309" s="139"/>
      <c r="K309" s="16">
        <f t="shared" si="13"/>
        <v>2417777.6500281552</v>
      </c>
      <c r="L309" s="18">
        <v>83010365.984300002</v>
      </c>
      <c r="M309" s="16">
        <f t="shared" si="14"/>
        <v>80592588.334271848</v>
      </c>
    </row>
    <row r="310" spans="1:13" ht="18" x14ac:dyDescent="0.35">
      <c r="A310" s="105">
        <v>305</v>
      </c>
      <c r="B310" s="106" t="s">
        <v>49</v>
      </c>
      <c r="C310" s="106" t="s">
        <v>370</v>
      </c>
      <c r="D310" s="107">
        <v>2118327.0091106794</v>
      </c>
      <c r="E310" s="107">
        <v>540248.73030000005</v>
      </c>
      <c r="F310" s="107">
        <v>50509.155700000003</v>
      </c>
      <c r="G310" s="87">
        <f t="shared" si="12"/>
        <v>2709084.8951106793</v>
      </c>
      <c r="H310" s="139"/>
      <c r="I310" s="139"/>
      <c r="J310" s="139"/>
      <c r="K310" s="16">
        <f t="shared" si="13"/>
        <v>2118327.0091106794</v>
      </c>
      <c r="L310" s="18">
        <v>72729227.312800005</v>
      </c>
      <c r="M310" s="16">
        <f t="shared" si="14"/>
        <v>70610900.303689331</v>
      </c>
    </row>
    <row r="311" spans="1:13" ht="18" x14ac:dyDescent="0.35">
      <c r="A311" s="105">
        <v>306</v>
      </c>
      <c r="B311" s="106" t="s">
        <v>49</v>
      </c>
      <c r="C311" s="106" t="s">
        <v>371</v>
      </c>
      <c r="D311" s="107">
        <v>1881911.6644834951</v>
      </c>
      <c r="E311" s="107">
        <v>479954.40880000003</v>
      </c>
      <c r="F311" s="107">
        <v>44872.094299999997</v>
      </c>
      <c r="G311" s="87">
        <f t="shared" si="12"/>
        <v>2406738.1675834949</v>
      </c>
      <c r="H311" s="139"/>
      <c r="I311" s="139"/>
      <c r="J311" s="139"/>
      <c r="K311" s="16">
        <f t="shared" si="13"/>
        <v>1881911.6644834951</v>
      </c>
      <c r="L311" s="18">
        <v>64612300.480599999</v>
      </c>
      <c r="M311" s="16">
        <f t="shared" si="14"/>
        <v>62730388.816116504</v>
      </c>
    </row>
    <row r="312" spans="1:13" ht="18" x14ac:dyDescent="0.35">
      <c r="A312" s="105">
        <v>307</v>
      </c>
      <c r="B312" s="106" t="s">
        <v>49</v>
      </c>
      <c r="C312" s="106" t="s">
        <v>372</v>
      </c>
      <c r="D312" s="107">
        <v>2069844.2338776696</v>
      </c>
      <c r="E312" s="107">
        <v>527883.89819999994</v>
      </c>
      <c r="F312" s="107">
        <v>49353.137699999999</v>
      </c>
      <c r="G312" s="87">
        <f t="shared" si="12"/>
        <v>2647081.2697776696</v>
      </c>
      <c r="H312" s="139"/>
      <c r="I312" s="139"/>
      <c r="J312" s="139"/>
      <c r="K312" s="16">
        <f t="shared" si="13"/>
        <v>2069844.2338776696</v>
      </c>
      <c r="L312" s="18">
        <v>71064652.029799998</v>
      </c>
      <c r="M312" s="16">
        <f t="shared" si="14"/>
        <v>68994807.795922324</v>
      </c>
    </row>
    <row r="313" spans="1:13" ht="18" x14ac:dyDescent="0.35">
      <c r="A313" s="105">
        <v>308</v>
      </c>
      <c r="B313" s="106" t="s">
        <v>49</v>
      </c>
      <c r="C313" s="106" t="s">
        <v>373</v>
      </c>
      <c r="D313" s="107">
        <v>2013509.5147601941</v>
      </c>
      <c r="E313" s="107">
        <v>513516.54110000003</v>
      </c>
      <c r="F313" s="107">
        <v>48009.8989</v>
      </c>
      <c r="G313" s="87">
        <f t="shared" si="12"/>
        <v>2575035.9547601943</v>
      </c>
      <c r="H313" s="139"/>
      <c r="I313" s="139"/>
      <c r="J313" s="139"/>
      <c r="K313" s="16">
        <f t="shared" si="13"/>
        <v>2013509.5147601941</v>
      </c>
      <c r="L313" s="18">
        <v>69130493.340100005</v>
      </c>
      <c r="M313" s="16">
        <f t="shared" si="14"/>
        <v>67116983.825339809</v>
      </c>
    </row>
    <row r="314" spans="1:13" ht="18" x14ac:dyDescent="0.35">
      <c r="A314" s="105">
        <v>309</v>
      </c>
      <c r="B314" s="106" t="s">
        <v>49</v>
      </c>
      <c r="C314" s="106" t="s">
        <v>374</v>
      </c>
      <c r="D314" s="107">
        <v>1947583.3012980581</v>
      </c>
      <c r="E314" s="107">
        <v>496703.01199999999</v>
      </c>
      <c r="F314" s="107">
        <v>46437.961499999998</v>
      </c>
      <c r="G314" s="87">
        <f t="shared" si="12"/>
        <v>2490724.2747980584</v>
      </c>
      <c r="H314" s="139"/>
      <c r="I314" s="139"/>
      <c r="J314" s="139"/>
      <c r="K314" s="16">
        <f t="shared" si="13"/>
        <v>1947583.3012980581</v>
      </c>
      <c r="L314" s="18">
        <v>66867026.677900001</v>
      </c>
      <c r="M314" s="16">
        <f t="shared" si="14"/>
        <v>64919443.376601942</v>
      </c>
    </row>
    <row r="315" spans="1:13" ht="18" x14ac:dyDescent="0.35">
      <c r="A315" s="105">
        <v>310</v>
      </c>
      <c r="B315" s="106" t="s">
        <v>49</v>
      </c>
      <c r="C315" s="106" t="s">
        <v>375</v>
      </c>
      <c r="D315" s="107">
        <v>2014749.2824864076</v>
      </c>
      <c r="E315" s="107">
        <v>513832.72610000003</v>
      </c>
      <c r="F315" s="107">
        <v>48039.459799999997</v>
      </c>
      <c r="G315" s="87">
        <f t="shared" si="12"/>
        <v>2576621.4683864075</v>
      </c>
      <c r="H315" s="139"/>
      <c r="I315" s="139"/>
      <c r="J315" s="139"/>
      <c r="K315" s="16">
        <f t="shared" si="13"/>
        <v>2014749.2824864076</v>
      </c>
      <c r="L315" s="18">
        <v>69173058.698699996</v>
      </c>
      <c r="M315" s="16">
        <f t="shared" si="14"/>
        <v>67158309.416213587</v>
      </c>
    </row>
    <row r="316" spans="1:13" ht="36" x14ac:dyDescent="0.35">
      <c r="A316" s="105">
        <v>311</v>
      </c>
      <c r="B316" s="106" t="s">
        <v>49</v>
      </c>
      <c r="C316" s="106" t="s">
        <v>376</v>
      </c>
      <c r="D316" s="107">
        <v>2033200.1091087377</v>
      </c>
      <c r="E316" s="107">
        <v>518538.34299999999</v>
      </c>
      <c r="F316" s="107">
        <v>48479.399299999997</v>
      </c>
      <c r="G316" s="87">
        <f t="shared" si="12"/>
        <v>2600217.8514087377</v>
      </c>
      <c r="H316" s="139"/>
      <c r="I316" s="139"/>
      <c r="J316" s="139"/>
      <c r="K316" s="16">
        <f t="shared" si="13"/>
        <v>2033200.1091087377</v>
      </c>
      <c r="L316" s="18">
        <v>69806537.079400003</v>
      </c>
      <c r="M316" s="16">
        <f t="shared" si="14"/>
        <v>67773336.970291272</v>
      </c>
    </row>
    <row r="317" spans="1:13" ht="18" x14ac:dyDescent="0.35">
      <c r="A317" s="105">
        <v>312</v>
      </c>
      <c r="B317" s="106" t="s">
        <v>49</v>
      </c>
      <c r="C317" s="106" t="s">
        <v>377</v>
      </c>
      <c r="D317" s="107">
        <v>2162979.3057378638</v>
      </c>
      <c r="E317" s="107">
        <v>551636.65409999993</v>
      </c>
      <c r="F317" s="107">
        <v>51573.840100000001</v>
      </c>
      <c r="G317" s="87">
        <f t="shared" si="12"/>
        <v>2766189.7999378638</v>
      </c>
      <c r="H317" s="139"/>
      <c r="I317" s="139"/>
      <c r="J317" s="139"/>
      <c r="K317" s="16">
        <f t="shared" si="13"/>
        <v>2162979.3057378638</v>
      </c>
      <c r="L317" s="18">
        <v>74262289.496999994</v>
      </c>
      <c r="M317" s="16">
        <f t="shared" si="14"/>
        <v>72099310.191262126</v>
      </c>
    </row>
    <row r="318" spans="1:13" ht="18" x14ac:dyDescent="0.35">
      <c r="A318" s="105">
        <v>313</v>
      </c>
      <c r="B318" s="106" t="s">
        <v>49</v>
      </c>
      <c r="C318" s="106" t="s">
        <v>378</v>
      </c>
      <c r="D318" s="107">
        <v>1934968.0826388346</v>
      </c>
      <c r="E318" s="107">
        <v>493485.68239999999</v>
      </c>
      <c r="F318" s="107">
        <v>46137.165699999998</v>
      </c>
      <c r="G318" s="87">
        <f t="shared" si="12"/>
        <v>2474590.9307388342</v>
      </c>
      <c r="H318" s="139"/>
      <c r="I318" s="139"/>
      <c r="J318" s="139"/>
      <c r="K318" s="16">
        <f t="shared" si="13"/>
        <v>1934968.0826388346</v>
      </c>
      <c r="L318" s="18">
        <v>66433904.170599997</v>
      </c>
      <c r="M318" s="16">
        <f t="shared" si="14"/>
        <v>64498936.08796116</v>
      </c>
    </row>
    <row r="319" spans="1:13" ht="18" x14ac:dyDescent="0.35">
      <c r="A319" s="105">
        <v>314</v>
      </c>
      <c r="B319" s="106" t="s">
        <v>50</v>
      </c>
      <c r="C319" s="106" t="s">
        <v>379</v>
      </c>
      <c r="D319" s="107">
        <v>2020644.9415660191</v>
      </c>
      <c r="E319" s="107">
        <v>515336.32880000002</v>
      </c>
      <c r="F319" s="107">
        <v>48180.035199999998</v>
      </c>
      <c r="G319" s="87">
        <f t="shared" si="12"/>
        <v>2584161.3055660189</v>
      </c>
      <c r="H319" s="139"/>
      <c r="I319" s="139"/>
      <c r="J319" s="139"/>
      <c r="K319" s="16">
        <f t="shared" si="13"/>
        <v>2020644.9415660191</v>
      </c>
      <c r="L319" s="18">
        <v>69375476.327099994</v>
      </c>
      <c r="M319" s="16">
        <f t="shared" si="14"/>
        <v>67354831.385533974</v>
      </c>
    </row>
    <row r="320" spans="1:13" ht="18" x14ac:dyDescent="0.35">
      <c r="A320" s="105">
        <v>315</v>
      </c>
      <c r="B320" s="106" t="s">
        <v>50</v>
      </c>
      <c r="C320" s="106" t="s">
        <v>380</v>
      </c>
      <c r="D320" s="107">
        <v>2389839.4722291259</v>
      </c>
      <c r="E320" s="107">
        <v>609494.06530000002</v>
      </c>
      <c r="F320" s="107">
        <v>56983.068899999998</v>
      </c>
      <c r="G320" s="87">
        <f t="shared" si="12"/>
        <v>3056316.6064291256</v>
      </c>
      <c r="H320" s="139"/>
      <c r="I320" s="139"/>
      <c r="J320" s="139"/>
      <c r="K320" s="16">
        <f t="shared" si="13"/>
        <v>2389839.4722291259</v>
      </c>
      <c r="L320" s="18">
        <v>82051155.213200003</v>
      </c>
      <c r="M320" s="16">
        <f t="shared" si="14"/>
        <v>79661315.74097088</v>
      </c>
    </row>
    <row r="321" spans="1:13" ht="18" x14ac:dyDescent="0.35">
      <c r="A321" s="105">
        <v>316</v>
      </c>
      <c r="B321" s="106" t="s">
        <v>50</v>
      </c>
      <c r="C321" s="106" t="s">
        <v>381</v>
      </c>
      <c r="D321" s="107">
        <v>2965855.9608932035</v>
      </c>
      <c r="E321" s="107">
        <v>756398.75729999994</v>
      </c>
      <c r="F321" s="107">
        <v>70717.542600000001</v>
      </c>
      <c r="G321" s="87">
        <f t="shared" si="12"/>
        <v>3792972.260793203</v>
      </c>
      <c r="H321" s="139"/>
      <c r="I321" s="139"/>
      <c r="J321" s="139"/>
      <c r="K321" s="16">
        <f t="shared" si="13"/>
        <v>2965855.9608932035</v>
      </c>
      <c r="L321" s="18">
        <v>101827721.324</v>
      </c>
      <c r="M321" s="16">
        <f t="shared" si="14"/>
        <v>98861865.363106802</v>
      </c>
    </row>
    <row r="322" spans="1:13" ht="18" x14ac:dyDescent="0.35">
      <c r="A322" s="105">
        <v>317</v>
      </c>
      <c r="B322" s="106" t="s">
        <v>50</v>
      </c>
      <c r="C322" s="106" t="s">
        <v>382</v>
      </c>
      <c r="D322" s="107">
        <v>2243323.3308058251</v>
      </c>
      <c r="E322" s="107">
        <v>572127.23809999996</v>
      </c>
      <c r="F322" s="107">
        <v>53489.554199999999</v>
      </c>
      <c r="G322" s="87">
        <f t="shared" si="12"/>
        <v>2868940.1231058249</v>
      </c>
      <c r="H322" s="139"/>
      <c r="I322" s="139"/>
      <c r="J322" s="139"/>
      <c r="K322" s="16">
        <f t="shared" si="13"/>
        <v>2243323.3308058251</v>
      </c>
      <c r="L322" s="18">
        <v>77020767.691</v>
      </c>
      <c r="M322" s="16">
        <f t="shared" si="14"/>
        <v>74777444.360194176</v>
      </c>
    </row>
    <row r="323" spans="1:13" ht="18" x14ac:dyDescent="0.35">
      <c r="A323" s="105">
        <v>318</v>
      </c>
      <c r="B323" s="106" t="s">
        <v>50</v>
      </c>
      <c r="C323" s="106" t="s">
        <v>383</v>
      </c>
      <c r="D323" s="107">
        <v>1924967.1111902911</v>
      </c>
      <c r="E323" s="107">
        <v>490935.07900000003</v>
      </c>
      <c r="F323" s="107">
        <v>45898.703600000001</v>
      </c>
      <c r="G323" s="87">
        <f t="shared" si="12"/>
        <v>2461800.8937902912</v>
      </c>
      <c r="H323" s="139"/>
      <c r="I323" s="139"/>
      <c r="J323" s="139"/>
      <c r="K323" s="16">
        <f t="shared" si="13"/>
        <v>1924967.1111902911</v>
      </c>
      <c r="L323" s="18">
        <v>66090537.484200001</v>
      </c>
      <c r="M323" s="16">
        <f t="shared" si="14"/>
        <v>64165570.373009712</v>
      </c>
    </row>
    <row r="324" spans="1:13" ht="18" x14ac:dyDescent="0.35">
      <c r="A324" s="105">
        <v>319</v>
      </c>
      <c r="B324" s="106" t="s">
        <v>50</v>
      </c>
      <c r="C324" s="106" t="s">
        <v>384</v>
      </c>
      <c r="D324" s="107">
        <v>1888341.6173708737</v>
      </c>
      <c r="E324" s="107">
        <v>481594.27549999999</v>
      </c>
      <c r="F324" s="107">
        <v>45025.409399999997</v>
      </c>
      <c r="G324" s="87">
        <f t="shared" si="12"/>
        <v>2414961.3022708734</v>
      </c>
      <c r="H324" s="139"/>
      <c r="I324" s="139"/>
      <c r="J324" s="139"/>
      <c r="K324" s="16">
        <f t="shared" si="13"/>
        <v>1888341.6173708737</v>
      </c>
      <c r="L324" s="18">
        <v>64833062.196400002</v>
      </c>
      <c r="M324" s="16">
        <f t="shared" si="14"/>
        <v>62944720.579029128</v>
      </c>
    </row>
    <row r="325" spans="1:13" ht="18" x14ac:dyDescent="0.35">
      <c r="A325" s="105">
        <v>320</v>
      </c>
      <c r="B325" s="106" t="s">
        <v>50</v>
      </c>
      <c r="C325" s="106" t="s">
        <v>385</v>
      </c>
      <c r="D325" s="107">
        <v>2650713.2095572813</v>
      </c>
      <c r="E325" s="107">
        <v>676026.14690000005</v>
      </c>
      <c r="F325" s="107">
        <v>63203.313600000001</v>
      </c>
      <c r="G325" s="87">
        <f t="shared" si="12"/>
        <v>3389942.6700572814</v>
      </c>
      <c r="H325" s="139"/>
      <c r="I325" s="139"/>
      <c r="J325" s="139"/>
      <c r="K325" s="16">
        <f t="shared" si="13"/>
        <v>2650713.2095572813</v>
      </c>
      <c r="L325" s="18">
        <v>91007820.194800004</v>
      </c>
      <c r="M325" s="16">
        <f t="shared" si="14"/>
        <v>88357106.985242724</v>
      </c>
    </row>
    <row r="326" spans="1:13" ht="18" x14ac:dyDescent="0.35">
      <c r="A326" s="105">
        <v>321</v>
      </c>
      <c r="B326" s="106" t="s">
        <v>50</v>
      </c>
      <c r="C326" s="106" t="s">
        <v>386</v>
      </c>
      <c r="D326" s="107">
        <v>2224661.4341796115</v>
      </c>
      <c r="E326" s="107">
        <v>567367.79070000001</v>
      </c>
      <c r="F326" s="107">
        <v>53044.582000000002</v>
      </c>
      <c r="G326" s="87">
        <f t="shared" si="12"/>
        <v>2845073.8068796112</v>
      </c>
      <c r="H326" s="139"/>
      <c r="I326" s="139"/>
      <c r="J326" s="139"/>
      <c r="K326" s="16">
        <f t="shared" si="13"/>
        <v>2224661.4341796115</v>
      </c>
      <c r="L326" s="18">
        <v>76380042.573500007</v>
      </c>
      <c r="M326" s="16">
        <f t="shared" si="14"/>
        <v>74155381.139320403</v>
      </c>
    </row>
    <row r="327" spans="1:13" ht="18" x14ac:dyDescent="0.35">
      <c r="A327" s="105">
        <v>322</v>
      </c>
      <c r="B327" s="106" t="s">
        <v>50</v>
      </c>
      <c r="C327" s="106" t="s">
        <v>387</v>
      </c>
      <c r="D327" s="107">
        <v>1948655.7780640775</v>
      </c>
      <c r="E327" s="107">
        <v>496976.53170000005</v>
      </c>
      <c r="F327" s="107">
        <v>46463.533600000002</v>
      </c>
      <c r="G327" s="87">
        <f t="shared" ref="G327:G390" si="15">SUM(D327:F327)</f>
        <v>2492095.8433640776</v>
      </c>
      <c r="H327" s="139"/>
      <c r="I327" s="139"/>
      <c r="J327" s="139"/>
      <c r="K327" s="16">
        <f t="shared" ref="K327:K390" si="16">0.6/20.6*L327</f>
        <v>1948655.7780640775</v>
      </c>
      <c r="L327" s="18">
        <v>66903848.380199999</v>
      </c>
      <c r="M327" s="16">
        <f t="shared" ref="M327:M390" si="17">L327-K327</f>
        <v>64955192.602135919</v>
      </c>
    </row>
    <row r="328" spans="1:13" ht="18" x14ac:dyDescent="0.35">
      <c r="A328" s="105">
        <v>323</v>
      </c>
      <c r="B328" s="106" t="s">
        <v>50</v>
      </c>
      <c r="C328" s="106" t="s">
        <v>388</v>
      </c>
      <c r="D328" s="107">
        <v>2058648.7601067959</v>
      </c>
      <c r="E328" s="107">
        <v>525028.65419999999</v>
      </c>
      <c r="F328" s="107">
        <v>49086.194100000001</v>
      </c>
      <c r="G328" s="87">
        <f t="shared" si="15"/>
        <v>2632763.6084067961</v>
      </c>
      <c r="H328" s="139"/>
      <c r="I328" s="139"/>
      <c r="J328" s="139"/>
      <c r="K328" s="16">
        <f t="shared" si="16"/>
        <v>2058648.7601067959</v>
      </c>
      <c r="L328" s="18">
        <v>70680274.097000003</v>
      </c>
      <c r="M328" s="16">
        <f t="shared" si="17"/>
        <v>68621625.336893201</v>
      </c>
    </row>
    <row r="329" spans="1:13" ht="18" x14ac:dyDescent="0.35">
      <c r="A329" s="105">
        <v>324</v>
      </c>
      <c r="B329" s="106" t="s">
        <v>50</v>
      </c>
      <c r="C329" s="106" t="s">
        <v>389</v>
      </c>
      <c r="D329" s="107">
        <v>2863699.8730165046</v>
      </c>
      <c r="E329" s="107">
        <v>730345.32140000002</v>
      </c>
      <c r="F329" s="107">
        <v>68281.744099999996</v>
      </c>
      <c r="G329" s="87">
        <f t="shared" si="15"/>
        <v>3662326.9385165041</v>
      </c>
      <c r="H329" s="139"/>
      <c r="I329" s="139"/>
      <c r="J329" s="139"/>
      <c r="K329" s="16">
        <f t="shared" si="16"/>
        <v>2863699.8730165046</v>
      </c>
      <c r="L329" s="18">
        <v>98320362.306899995</v>
      </c>
      <c r="M329" s="16">
        <f t="shared" si="17"/>
        <v>95456662.433883488</v>
      </c>
    </row>
    <row r="330" spans="1:13" ht="18" x14ac:dyDescent="0.35">
      <c r="A330" s="105">
        <v>325</v>
      </c>
      <c r="B330" s="106" t="s">
        <v>50</v>
      </c>
      <c r="C330" s="106" t="s">
        <v>390</v>
      </c>
      <c r="D330" s="107">
        <v>2117315.2935524266</v>
      </c>
      <c r="E330" s="107">
        <v>539990.70689999999</v>
      </c>
      <c r="F330" s="107">
        <v>50485.032500000001</v>
      </c>
      <c r="G330" s="87">
        <f t="shared" si="15"/>
        <v>2707791.0329524269</v>
      </c>
      <c r="H330" s="139"/>
      <c r="I330" s="139"/>
      <c r="J330" s="139"/>
      <c r="K330" s="16">
        <f t="shared" si="16"/>
        <v>2117315.2935524266</v>
      </c>
      <c r="L330" s="18">
        <v>72694491.745299995</v>
      </c>
      <c r="M330" s="16">
        <f t="shared" si="17"/>
        <v>70577176.451747566</v>
      </c>
    </row>
    <row r="331" spans="1:13" ht="18" x14ac:dyDescent="0.35">
      <c r="A331" s="105">
        <v>326</v>
      </c>
      <c r="B331" s="106" t="s">
        <v>50</v>
      </c>
      <c r="C331" s="106" t="s">
        <v>391</v>
      </c>
      <c r="D331" s="107">
        <v>1787359.2355922328</v>
      </c>
      <c r="E331" s="107">
        <v>455840.1765</v>
      </c>
      <c r="F331" s="107">
        <v>42617.596599999997</v>
      </c>
      <c r="G331" s="87">
        <f t="shared" si="15"/>
        <v>2285817.0086922324</v>
      </c>
      <c r="H331" s="139"/>
      <c r="I331" s="139"/>
      <c r="J331" s="139"/>
      <c r="K331" s="16">
        <f t="shared" si="16"/>
        <v>1787359.2355922328</v>
      </c>
      <c r="L331" s="18">
        <v>61366000.421999998</v>
      </c>
      <c r="M331" s="16">
        <f t="shared" si="17"/>
        <v>59578641.186407767</v>
      </c>
    </row>
    <row r="332" spans="1:13" ht="18" x14ac:dyDescent="0.35">
      <c r="A332" s="105">
        <v>327</v>
      </c>
      <c r="B332" s="106" t="s">
        <v>50</v>
      </c>
      <c r="C332" s="106" t="s">
        <v>392</v>
      </c>
      <c r="D332" s="107">
        <v>2456668.2338825241</v>
      </c>
      <c r="E332" s="107">
        <v>626537.77650000004</v>
      </c>
      <c r="F332" s="107">
        <v>58576.526599999997</v>
      </c>
      <c r="G332" s="87">
        <f t="shared" si="15"/>
        <v>3141782.5369825242</v>
      </c>
      <c r="H332" s="139"/>
      <c r="I332" s="139"/>
      <c r="J332" s="139"/>
      <c r="K332" s="16">
        <f t="shared" si="16"/>
        <v>2456668.2338825241</v>
      </c>
      <c r="L332" s="18">
        <v>84345609.363299996</v>
      </c>
      <c r="M332" s="16">
        <f t="shared" si="17"/>
        <v>81888941.129417479</v>
      </c>
    </row>
    <row r="333" spans="1:13" ht="18" x14ac:dyDescent="0.35">
      <c r="A333" s="105">
        <v>328</v>
      </c>
      <c r="B333" s="106" t="s">
        <v>50</v>
      </c>
      <c r="C333" s="106" t="s">
        <v>393</v>
      </c>
      <c r="D333" s="107">
        <v>2763122.8479378638</v>
      </c>
      <c r="E333" s="107">
        <v>704694.60270000005</v>
      </c>
      <c r="F333" s="107">
        <v>65883.596600000004</v>
      </c>
      <c r="G333" s="87">
        <f t="shared" si="15"/>
        <v>3533701.0472378638</v>
      </c>
      <c r="H333" s="139"/>
      <c r="I333" s="139"/>
      <c r="J333" s="139"/>
      <c r="K333" s="16">
        <f t="shared" si="16"/>
        <v>2763122.8479378638</v>
      </c>
      <c r="L333" s="18">
        <v>94867217.779200003</v>
      </c>
      <c r="M333" s="16">
        <f t="shared" si="17"/>
        <v>92104094.931262136</v>
      </c>
    </row>
    <row r="334" spans="1:13" ht="18" x14ac:dyDescent="0.35">
      <c r="A334" s="105">
        <v>329</v>
      </c>
      <c r="B334" s="106" t="s">
        <v>50</v>
      </c>
      <c r="C334" s="106" t="s">
        <v>394</v>
      </c>
      <c r="D334" s="107">
        <v>2025102.9760019414</v>
      </c>
      <c r="E334" s="107">
        <v>516473.28610000003</v>
      </c>
      <c r="F334" s="107">
        <v>48286.3321</v>
      </c>
      <c r="G334" s="87">
        <f t="shared" si="15"/>
        <v>2589862.594201941</v>
      </c>
      <c r="H334" s="139"/>
      <c r="I334" s="139"/>
      <c r="J334" s="139"/>
      <c r="K334" s="16">
        <f t="shared" si="16"/>
        <v>2025102.9760019414</v>
      </c>
      <c r="L334" s="18">
        <v>69528535.509399995</v>
      </c>
      <c r="M334" s="16">
        <f t="shared" si="17"/>
        <v>67503432.533398047</v>
      </c>
    </row>
    <row r="335" spans="1:13" ht="18" x14ac:dyDescent="0.35">
      <c r="A335" s="105">
        <v>330</v>
      </c>
      <c r="B335" s="106" t="s">
        <v>50</v>
      </c>
      <c r="C335" s="106" t="s">
        <v>395</v>
      </c>
      <c r="D335" s="107">
        <v>2142942.8296281551</v>
      </c>
      <c r="E335" s="107">
        <v>546526.64</v>
      </c>
      <c r="F335" s="107">
        <v>51096.092600000004</v>
      </c>
      <c r="G335" s="87">
        <f t="shared" si="15"/>
        <v>2740565.5622281553</v>
      </c>
      <c r="H335" s="139"/>
      <c r="I335" s="139"/>
      <c r="J335" s="139"/>
      <c r="K335" s="16">
        <f t="shared" si="16"/>
        <v>2142942.8296281551</v>
      </c>
      <c r="L335" s="18">
        <v>73574370.483899996</v>
      </c>
      <c r="M335" s="16">
        <f t="shared" si="17"/>
        <v>71431427.654271841</v>
      </c>
    </row>
    <row r="336" spans="1:13" ht="18" x14ac:dyDescent="0.35">
      <c r="A336" s="105">
        <v>331</v>
      </c>
      <c r="B336" s="106" t="s">
        <v>50</v>
      </c>
      <c r="C336" s="106" t="s">
        <v>396</v>
      </c>
      <c r="D336" s="107">
        <v>2235051.9089912619</v>
      </c>
      <c r="E336" s="107">
        <v>570017.73139999993</v>
      </c>
      <c r="F336" s="107">
        <v>53292.331299999998</v>
      </c>
      <c r="G336" s="87">
        <f t="shared" si="15"/>
        <v>2858361.971691262</v>
      </c>
      <c r="H336" s="139"/>
      <c r="I336" s="139"/>
      <c r="J336" s="139"/>
      <c r="K336" s="16">
        <f t="shared" si="16"/>
        <v>2235051.9089912619</v>
      </c>
      <c r="L336" s="18">
        <v>76736782.208700001</v>
      </c>
      <c r="M336" s="16">
        <f t="shared" si="17"/>
        <v>74501730.299708739</v>
      </c>
    </row>
    <row r="337" spans="1:13" ht="18" x14ac:dyDescent="0.35">
      <c r="A337" s="105">
        <v>332</v>
      </c>
      <c r="B337" s="106" t="s">
        <v>50</v>
      </c>
      <c r="C337" s="106" t="s">
        <v>397</v>
      </c>
      <c r="D337" s="107">
        <v>2309136.2612941745</v>
      </c>
      <c r="E337" s="107">
        <v>588911.87620000006</v>
      </c>
      <c r="F337" s="107">
        <v>55058.790500000003</v>
      </c>
      <c r="G337" s="87">
        <f t="shared" si="15"/>
        <v>2953106.9279941749</v>
      </c>
      <c r="H337" s="139"/>
      <c r="I337" s="139"/>
      <c r="J337" s="139"/>
      <c r="K337" s="16">
        <f t="shared" si="16"/>
        <v>2309136.2612941745</v>
      </c>
      <c r="L337" s="18">
        <v>79280344.971100003</v>
      </c>
      <c r="M337" s="16">
        <f t="shared" si="17"/>
        <v>76971208.709805831</v>
      </c>
    </row>
    <row r="338" spans="1:13" ht="18" x14ac:dyDescent="0.35">
      <c r="A338" s="105">
        <v>333</v>
      </c>
      <c r="B338" s="106" t="s">
        <v>50</v>
      </c>
      <c r="C338" s="106" t="s">
        <v>398</v>
      </c>
      <c r="D338" s="107">
        <v>2329102.6359233009</v>
      </c>
      <c r="E338" s="107">
        <v>594004.01179999998</v>
      </c>
      <c r="F338" s="107">
        <v>55534.866499999996</v>
      </c>
      <c r="G338" s="87">
        <f t="shared" si="15"/>
        <v>2978641.5142233009</v>
      </c>
      <c r="H338" s="139"/>
      <c r="I338" s="139"/>
      <c r="J338" s="139"/>
      <c r="K338" s="16">
        <f t="shared" si="16"/>
        <v>2329102.6359233009</v>
      </c>
      <c r="L338" s="18">
        <v>79965857.166700006</v>
      </c>
      <c r="M338" s="16">
        <f t="shared" si="17"/>
        <v>77636754.530776709</v>
      </c>
    </row>
    <row r="339" spans="1:13" ht="18" x14ac:dyDescent="0.35">
      <c r="A339" s="105">
        <v>334</v>
      </c>
      <c r="B339" s="106" t="s">
        <v>50</v>
      </c>
      <c r="C339" s="106" t="s">
        <v>399</v>
      </c>
      <c r="D339" s="107">
        <v>2181902.1592135923</v>
      </c>
      <c r="E339" s="107">
        <v>556462.65469999996</v>
      </c>
      <c r="F339" s="107">
        <v>52025.034599999999</v>
      </c>
      <c r="G339" s="87">
        <f t="shared" si="15"/>
        <v>2790389.848513592</v>
      </c>
      <c r="H339" s="139"/>
      <c r="I339" s="139"/>
      <c r="J339" s="139"/>
      <c r="K339" s="16">
        <f t="shared" si="16"/>
        <v>2181902.1592135923</v>
      </c>
      <c r="L339" s="18">
        <v>74911974.133000001</v>
      </c>
      <c r="M339" s="16">
        <f t="shared" si="17"/>
        <v>72730071.973786414</v>
      </c>
    </row>
    <row r="340" spans="1:13" ht="18" x14ac:dyDescent="0.35">
      <c r="A340" s="105">
        <v>335</v>
      </c>
      <c r="B340" s="106" t="s">
        <v>50</v>
      </c>
      <c r="C340" s="106" t="s">
        <v>400</v>
      </c>
      <c r="D340" s="107">
        <v>2001369.651920388</v>
      </c>
      <c r="E340" s="107">
        <v>510420.44429999997</v>
      </c>
      <c r="F340" s="107">
        <v>47720.437400000003</v>
      </c>
      <c r="G340" s="87">
        <f t="shared" si="15"/>
        <v>2559510.5336203882</v>
      </c>
      <c r="H340" s="139"/>
      <c r="I340" s="139"/>
      <c r="J340" s="139"/>
      <c r="K340" s="16">
        <f t="shared" si="16"/>
        <v>2001369.651920388</v>
      </c>
      <c r="L340" s="18">
        <v>68713691.382599995</v>
      </c>
      <c r="M340" s="16">
        <f t="shared" si="17"/>
        <v>66712321.730679609</v>
      </c>
    </row>
    <row r="341" spans="1:13" ht="18" x14ac:dyDescent="0.35">
      <c r="A341" s="105">
        <v>336</v>
      </c>
      <c r="B341" s="106" t="s">
        <v>50</v>
      </c>
      <c r="C341" s="106" t="s">
        <v>401</v>
      </c>
      <c r="D341" s="107">
        <v>2456117.8587582521</v>
      </c>
      <c r="E341" s="107">
        <v>626397.41119999997</v>
      </c>
      <c r="F341" s="107">
        <v>58563.4035</v>
      </c>
      <c r="G341" s="87">
        <f t="shared" si="15"/>
        <v>3141078.6734582521</v>
      </c>
      <c r="H341" s="139"/>
      <c r="I341" s="139"/>
      <c r="J341" s="139"/>
      <c r="K341" s="16">
        <f t="shared" si="16"/>
        <v>2456117.8587582521</v>
      </c>
      <c r="L341" s="18">
        <v>84326713.150700003</v>
      </c>
      <c r="M341" s="16">
        <f t="shared" si="17"/>
        <v>81870595.291941747</v>
      </c>
    </row>
    <row r="342" spans="1:13" ht="18" x14ac:dyDescent="0.35">
      <c r="A342" s="105">
        <v>337</v>
      </c>
      <c r="B342" s="106" t="s">
        <v>50</v>
      </c>
      <c r="C342" s="106" t="s">
        <v>402</v>
      </c>
      <c r="D342" s="107">
        <v>1816319.9267679609</v>
      </c>
      <c r="E342" s="107">
        <v>463226.1827</v>
      </c>
      <c r="F342" s="107">
        <v>43308.132100000003</v>
      </c>
      <c r="G342" s="87">
        <f t="shared" si="15"/>
        <v>2322854.2415679609</v>
      </c>
      <c r="H342" s="139"/>
      <c r="I342" s="139"/>
      <c r="J342" s="139"/>
      <c r="K342" s="16">
        <f t="shared" si="16"/>
        <v>1816319.9267679609</v>
      </c>
      <c r="L342" s="18">
        <v>62360317.485699996</v>
      </c>
      <c r="M342" s="16">
        <f t="shared" si="17"/>
        <v>60543997.558932036</v>
      </c>
    </row>
    <row r="343" spans="1:13" ht="18" x14ac:dyDescent="0.35">
      <c r="A343" s="105">
        <v>338</v>
      </c>
      <c r="B343" s="106" t="s">
        <v>50</v>
      </c>
      <c r="C343" s="106" t="s">
        <v>403</v>
      </c>
      <c r="D343" s="107">
        <v>2279698.4011747567</v>
      </c>
      <c r="E343" s="107">
        <v>581404.17469999997</v>
      </c>
      <c r="F343" s="107">
        <v>54356.877399999998</v>
      </c>
      <c r="G343" s="87">
        <f t="shared" si="15"/>
        <v>2915459.4532747567</v>
      </c>
      <c r="H343" s="139"/>
      <c r="I343" s="139"/>
      <c r="J343" s="139"/>
      <c r="K343" s="16">
        <f t="shared" si="16"/>
        <v>2279698.4011747567</v>
      </c>
      <c r="L343" s="18">
        <v>78269645.106999993</v>
      </c>
      <c r="M343" s="16">
        <f t="shared" si="17"/>
        <v>75989946.705825239</v>
      </c>
    </row>
    <row r="344" spans="1:13" ht="18" x14ac:dyDescent="0.35">
      <c r="A344" s="105">
        <v>339</v>
      </c>
      <c r="B344" s="106" t="s">
        <v>50</v>
      </c>
      <c r="C344" s="106" t="s">
        <v>404</v>
      </c>
      <c r="D344" s="107">
        <v>2073374.1418281551</v>
      </c>
      <c r="E344" s="107">
        <v>528784.15029999998</v>
      </c>
      <c r="F344" s="107">
        <v>49437.304499999998</v>
      </c>
      <c r="G344" s="87">
        <f t="shared" si="15"/>
        <v>2651595.5966281551</v>
      </c>
      <c r="H344" s="139"/>
      <c r="I344" s="139"/>
      <c r="J344" s="139"/>
      <c r="K344" s="16">
        <f t="shared" si="16"/>
        <v>2073374.1418281551</v>
      </c>
      <c r="L344" s="18">
        <v>71185845.5361</v>
      </c>
      <c r="M344" s="16">
        <f t="shared" si="17"/>
        <v>69112471.394271851</v>
      </c>
    </row>
    <row r="345" spans="1:13" ht="18" x14ac:dyDescent="0.35">
      <c r="A345" s="105">
        <v>340</v>
      </c>
      <c r="B345" s="106" t="s">
        <v>50</v>
      </c>
      <c r="C345" s="106" t="s">
        <v>405</v>
      </c>
      <c r="D345" s="107">
        <v>1921239.584790291</v>
      </c>
      <c r="E345" s="107">
        <v>489984.42720000003</v>
      </c>
      <c r="F345" s="107">
        <v>45809.8249</v>
      </c>
      <c r="G345" s="87">
        <f t="shared" si="15"/>
        <v>2457033.836890291</v>
      </c>
      <c r="H345" s="139"/>
      <c r="I345" s="139"/>
      <c r="J345" s="139"/>
      <c r="K345" s="16">
        <f t="shared" si="16"/>
        <v>1921239.584790291</v>
      </c>
      <c r="L345" s="18">
        <v>65962559.077799998</v>
      </c>
      <c r="M345" s="16">
        <f t="shared" si="17"/>
        <v>64041319.493009709</v>
      </c>
    </row>
    <row r="346" spans="1:13" ht="18" x14ac:dyDescent="0.35">
      <c r="A346" s="105">
        <v>341</v>
      </c>
      <c r="B346" s="106" t="s">
        <v>51</v>
      </c>
      <c r="C346" s="106" t="s">
        <v>406</v>
      </c>
      <c r="D346" s="107">
        <v>3597114.3991252426</v>
      </c>
      <c r="E346" s="107">
        <v>917392.1111000001</v>
      </c>
      <c r="F346" s="107">
        <v>85769.199200000003</v>
      </c>
      <c r="G346" s="87">
        <f t="shared" si="15"/>
        <v>4600275.7094252426</v>
      </c>
      <c r="H346" s="139"/>
      <c r="I346" s="139"/>
      <c r="J346" s="139"/>
      <c r="K346" s="16">
        <f t="shared" si="16"/>
        <v>3597114.3991252426</v>
      </c>
      <c r="L346" s="18">
        <v>123500927.7033</v>
      </c>
      <c r="M346" s="16">
        <f t="shared" si="17"/>
        <v>119903813.30417475</v>
      </c>
    </row>
    <row r="347" spans="1:13" ht="18" x14ac:dyDescent="0.35">
      <c r="A347" s="105">
        <v>342</v>
      </c>
      <c r="B347" s="106" t="s">
        <v>51</v>
      </c>
      <c r="C347" s="106" t="s">
        <v>407</v>
      </c>
      <c r="D347" s="107">
        <v>3657640.6671786406</v>
      </c>
      <c r="E347" s="107">
        <v>932828.46220000007</v>
      </c>
      <c r="F347" s="107">
        <v>87212.380900000004</v>
      </c>
      <c r="G347" s="87">
        <f t="shared" si="15"/>
        <v>4677681.5102786412</v>
      </c>
      <c r="H347" s="139"/>
      <c r="I347" s="139"/>
      <c r="J347" s="139"/>
      <c r="K347" s="16">
        <f t="shared" si="16"/>
        <v>3657640.6671786406</v>
      </c>
      <c r="L347" s="18">
        <v>125578996.23980001</v>
      </c>
      <c r="M347" s="16">
        <f t="shared" si="17"/>
        <v>121921355.57262136</v>
      </c>
    </row>
    <row r="348" spans="1:13" ht="18" x14ac:dyDescent="0.35">
      <c r="A348" s="105">
        <v>343</v>
      </c>
      <c r="B348" s="106" t="s">
        <v>51</v>
      </c>
      <c r="C348" s="106" t="s">
        <v>408</v>
      </c>
      <c r="D348" s="107">
        <v>3026989.7437194171</v>
      </c>
      <c r="E348" s="107">
        <v>771990.04619999998</v>
      </c>
      <c r="F348" s="107">
        <v>72175.209799999997</v>
      </c>
      <c r="G348" s="87">
        <f t="shared" si="15"/>
        <v>3871154.9997194172</v>
      </c>
      <c r="H348" s="139"/>
      <c r="I348" s="139"/>
      <c r="J348" s="139"/>
      <c r="K348" s="16">
        <f t="shared" si="16"/>
        <v>3026989.7437194171</v>
      </c>
      <c r="L348" s="18">
        <v>103926647.8677</v>
      </c>
      <c r="M348" s="16">
        <f t="shared" si="17"/>
        <v>100899658.12398058</v>
      </c>
    </row>
    <row r="349" spans="1:13" ht="18" x14ac:dyDescent="0.35">
      <c r="A349" s="105">
        <v>344</v>
      </c>
      <c r="B349" s="106" t="s">
        <v>51</v>
      </c>
      <c r="C349" s="106" t="s">
        <v>845</v>
      </c>
      <c r="D349" s="107">
        <v>2330738.7983417474</v>
      </c>
      <c r="E349" s="107">
        <v>594421.29139999999</v>
      </c>
      <c r="F349" s="107">
        <v>55573.879000000001</v>
      </c>
      <c r="G349" s="87">
        <f t="shared" si="15"/>
        <v>2980733.9687417476</v>
      </c>
      <c r="H349" s="139"/>
      <c r="I349" s="139"/>
      <c r="J349" s="139"/>
      <c r="K349" s="16">
        <f t="shared" si="16"/>
        <v>2330738.7983417474</v>
      </c>
      <c r="L349" s="18">
        <v>80022032.076399997</v>
      </c>
      <c r="M349" s="16">
        <f t="shared" si="17"/>
        <v>77691293.278058246</v>
      </c>
    </row>
    <row r="350" spans="1:13" ht="18" x14ac:dyDescent="0.35">
      <c r="A350" s="105">
        <v>345</v>
      </c>
      <c r="B350" s="106" t="s">
        <v>51</v>
      </c>
      <c r="C350" s="106" t="s">
        <v>409</v>
      </c>
      <c r="D350" s="107">
        <v>3831629.3666155338</v>
      </c>
      <c r="E350" s="107">
        <v>977201.76879999996</v>
      </c>
      <c r="F350" s="107">
        <v>91360.948199999999</v>
      </c>
      <c r="G350" s="87">
        <f t="shared" si="15"/>
        <v>4900192.083615534</v>
      </c>
      <c r="H350" s="139"/>
      <c r="I350" s="139"/>
      <c r="J350" s="139"/>
      <c r="K350" s="16">
        <f t="shared" si="16"/>
        <v>3831629.3666155338</v>
      </c>
      <c r="L350" s="18">
        <v>131552608.2538</v>
      </c>
      <c r="M350" s="16">
        <f t="shared" si="17"/>
        <v>127720978.88718447</v>
      </c>
    </row>
    <row r="351" spans="1:13" ht="18" x14ac:dyDescent="0.35">
      <c r="A351" s="105">
        <v>346</v>
      </c>
      <c r="B351" s="106" t="s">
        <v>51</v>
      </c>
      <c r="C351" s="106" t="s">
        <v>410</v>
      </c>
      <c r="D351" s="107">
        <v>2566846.0435398053</v>
      </c>
      <c r="E351" s="107">
        <v>654637.03659999999</v>
      </c>
      <c r="F351" s="107">
        <v>61203.594100000002</v>
      </c>
      <c r="G351" s="87">
        <f t="shared" si="15"/>
        <v>3282686.6742398054</v>
      </c>
      <c r="H351" s="139"/>
      <c r="I351" s="139"/>
      <c r="J351" s="139"/>
      <c r="K351" s="16">
        <f t="shared" si="16"/>
        <v>2566846.0435398053</v>
      </c>
      <c r="L351" s="18">
        <v>88128380.828199998</v>
      </c>
      <c r="M351" s="16">
        <f t="shared" si="17"/>
        <v>85561534.78466019</v>
      </c>
    </row>
    <row r="352" spans="1:13" ht="18" x14ac:dyDescent="0.35">
      <c r="A352" s="105">
        <v>347</v>
      </c>
      <c r="B352" s="106" t="s">
        <v>51</v>
      </c>
      <c r="C352" s="106" t="s">
        <v>411</v>
      </c>
      <c r="D352" s="107">
        <v>2238284.7013019416</v>
      </c>
      <c r="E352" s="107">
        <v>570842.20830000006</v>
      </c>
      <c r="F352" s="107">
        <v>53369.413699999997</v>
      </c>
      <c r="G352" s="87">
        <f t="shared" si="15"/>
        <v>2862496.3233019416</v>
      </c>
      <c r="H352" s="139"/>
      <c r="I352" s="139"/>
      <c r="J352" s="139"/>
      <c r="K352" s="16">
        <f t="shared" si="16"/>
        <v>2238284.7013019416</v>
      </c>
      <c r="L352" s="18">
        <v>76847774.7447</v>
      </c>
      <c r="M352" s="16">
        <f t="shared" si="17"/>
        <v>74609490.043398052</v>
      </c>
    </row>
    <row r="353" spans="1:13" ht="18" x14ac:dyDescent="0.35">
      <c r="A353" s="105">
        <v>348</v>
      </c>
      <c r="B353" s="106" t="s">
        <v>51</v>
      </c>
      <c r="C353" s="106" t="s">
        <v>412</v>
      </c>
      <c r="D353" s="107">
        <v>2982367.6086873785</v>
      </c>
      <c r="E353" s="107">
        <v>760609.81469999999</v>
      </c>
      <c r="F353" s="107">
        <v>71111.244500000001</v>
      </c>
      <c r="G353" s="87">
        <f t="shared" si="15"/>
        <v>3814088.6678873785</v>
      </c>
      <c r="H353" s="139"/>
      <c r="I353" s="139"/>
      <c r="J353" s="139"/>
      <c r="K353" s="16">
        <f t="shared" si="16"/>
        <v>2982367.6086873785</v>
      </c>
      <c r="L353" s="18">
        <v>102394621.2316</v>
      </c>
      <c r="M353" s="16">
        <f t="shared" si="17"/>
        <v>99412253.622912616</v>
      </c>
    </row>
    <row r="354" spans="1:13" ht="18" x14ac:dyDescent="0.35">
      <c r="A354" s="105">
        <v>349</v>
      </c>
      <c r="B354" s="106" t="s">
        <v>51</v>
      </c>
      <c r="C354" s="106" t="s">
        <v>413</v>
      </c>
      <c r="D354" s="107">
        <v>3289861.7050543684</v>
      </c>
      <c r="E354" s="107">
        <v>839031.74589999998</v>
      </c>
      <c r="F354" s="107">
        <v>78443.099799999996</v>
      </c>
      <c r="G354" s="87">
        <f t="shared" si="15"/>
        <v>4207336.5507543683</v>
      </c>
      <c r="H354" s="139"/>
      <c r="I354" s="139"/>
      <c r="J354" s="139"/>
      <c r="K354" s="16">
        <f t="shared" si="16"/>
        <v>3289861.7050543684</v>
      </c>
      <c r="L354" s="18">
        <v>112951918.5402</v>
      </c>
      <c r="M354" s="16">
        <f t="shared" si="17"/>
        <v>109662056.83514562</v>
      </c>
    </row>
    <row r="355" spans="1:13" ht="18" x14ac:dyDescent="0.35">
      <c r="A355" s="105">
        <v>350</v>
      </c>
      <c r="B355" s="106" t="s">
        <v>51</v>
      </c>
      <c r="C355" s="106" t="s">
        <v>414</v>
      </c>
      <c r="D355" s="107">
        <v>3107935.2899766983</v>
      </c>
      <c r="E355" s="107">
        <v>792634.03949999996</v>
      </c>
      <c r="F355" s="107">
        <v>74105.266399999993</v>
      </c>
      <c r="G355" s="87">
        <f t="shared" si="15"/>
        <v>3974674.5958766984</v>
      </c>
      <c r="H355" s="139"/>
      <c r="I355" s="139"/>
      <c r="J355" s="139"/>
      <c r="K355" s="16">
        <f t="shared" si="16"/>
        <v>3107935.2899766983</v>
      </c>
      <c r="L355" s="18">
        <v>106705778.28919999</v>
      </c>
      <c r="M355" s="16">
        <f t="shared" si="17"/>
        <v>103597842.99922329</v>
      </c>
    </row>
    <row r="356" spans="1:13" ht="18" x14ac:dyDescent="0.35">
      <c r="A356" s="105">
        <v>351</v>
      </c>
      <c r="B356" s="106" t="s">
        <v>51</v>
      </c>
      <c r="C356" s="106" t="s">
        <v>415</v>
      </c>
      <c r="D356" s="107">
        <v>3318207.0899242717</v>
      </c>
      <c r="E356" s="107">
        <v>846260.82719999994</v>
      </c>
      <c r="F356" s="107">
        <v>79118.964099999997</v>
      </c>
      <c r="G356" s="87">
        <f t="shared" si="15"/>
        <v>4243586.8812242718</v>
      </c>
      <c r="H356" s="139"/>
      <c r="I356" s="139"/>
      <c r="J356" s="139"/>
      <c r="K356" s="16">
        <f t="shared" si="16"/>
        <v>3318207.0899242717</v>
      </c>
      <c r="L356" s="18">
        <v>113925110.0874</v>
      </c>
      <c r="M356" s="16">
        <f t="shared" si="17"/>
        <v>110606902.99747573</v>
      </c>
    </row>
    <row r="357" spans="1:13" ht="18" x14ac:dyDescent="0.35">
      <c r="A357" s="105">
        <v>352</v>
      </c>
      <c r="B357" s="106" t="s">
        <v>51</v>
      </c>
      <c r="C357" s="106" t="s">
        <v>416</v>
      </c>
      <c r="D357" s="107">
        <v>2867508.5088291257</v>
      </c>
      <c r="E357" s="107">
        <v>731316.65899999999</v>
      </c>
      <c r="F357" s="107">
        <v>68372.556800000006</v>
      </c>
      <c r="G357" s="87">
        <f t="shared" si="15"/>
        <v>3667197.7246291256</v>
      </c>
      <c r="H357" s="139"/>
      <c r="I357" s="139"/>
      <c r="J357" s="139"/>
      <c r="K357" s="16">
        <f t="shared" si="16"/>
        <v>2867508.5088291257</v>
      </c>
      <c r="L357" s="18">
        <v>98451125.469799995</v>
      </c>
      <c r="M357" s="16">
        <f t="shared" si="17"/>
        <v>95583616.960970864</v>
      </c>
    </row>
    <row r="358" spans="1:13" ht="18" x14ac:dyDescent="0.35">
      <c r="A358" s="105">
        <v>353</v>
      </c>
      <c r="B358" s="106" t="s">
        <v>51</v>
      </c>
      <c r="C358" s="106" t="s">
        <v>417</v>
      </c>
      <c r="D358" s="107">
        <v>2484316.7455864074</v>
      </c>
      <c r="E358" s="107">
        <v>633589.13039999991</v>
      </c>
      <c r="F358" s="107">
        <v>59235.774599999997</v>
      </c>
      <c r="G358" s="87">
        <f t="shared" si="15"/>
        <v>3177141.6505864076</v>
      </c>
      <c r="H358" s="139"/>
      <c r="I358" s="139"/>
      <c r="J358" s="139"/>
      <c r="K358" s="16">
        <f t="shared" si="16"/>
        <v>2484316.7455864074</v>
      </c>
      <c r="L358" s="18">
        <v>85294874.931799993</v>
      </c>
      <c r="M358" s="16">
        <f t="shared" si="17"/>
        <v>82810558.186213583</v>
      </c>
    </row>
    <row r="359" spans="1:13" ht="18" x14ac:dyDescent="0.35">
      <c r="A359" s="105">
        <v>354</v>
      </c>
      <c r="B359" s="106" t="s">
        <v>51</v>
      </c>
      <c r="C359" s="106" t="s">
        <v>418</v>
      </c>
      <c r="D359" s="107">
        <v>2558030.8187330095</v>
      </c>
      <c r="E359" s="107">
        <v>652388.84080000001</v>
      </c>
      <c r="F359" s="107">
        <v>60993.404900000001</v>
      </c>
      <c r="G359" s="87">
        <f t="shared" si="15"/>
        <v>3271413.0644330094</v>
      </c>
      <c r="H359" s="139"/>
      <c r="I359" s="139"/>
      <c r="J359" s="139"/>
      <c r="K359" s="16">
        <f t="shared" si="16"/>
        <v>2558030.8187330095</v>
      </c>
      <c r="L359" s="18">
        <v>87825724.776500002</v>
      </c>
      <c r="M359" s="16">
        <f t="shared" si="17"/>
        <v>85267693.957766995</v>
      </c>
    </row>
    <row r="360" spans="1:13" ht="18" x14ac:dyDescent="0.35">
      <c r="A360" s="105">
        <v>355</v>
      </c>
      <c r="B360" s="106" t="s">
        <v>51</v>
      </c>
      <c r="C360" s="106" t="s">
        <v>419</v>
      </c>
      <c r="D360" s="107">
        <v>2961171.0883194171</v>
      </c>
      <c r="E360" s="107">
        <v>755203.94809999992</v>
      </c>
      <c r="F360" s="107">
        <v>70605.837</v>
      </c>
      <c r="G360" s="87">
        <f t="shared" si="15"/>
        <v>3786980.8734194166</v>
      </c>
      <c r="H360" s="139"/>
      <c r="I360" s="139"/>
      <c r="J360" s="139"/>
      <c r="K360" s="16">
        <f t="shared" si="16"/>
        <v>2961171.0883194171</v>
      </c>
      <c r="L360" s="18">
        <v>101666874.0323</v>
      </c>
      <c r="M360" s="16">
        <f t="shared" si="17"/>
        <v>98705702.943980575</v>
      </c>
    </row>
    <row r="361" spans="1:13" ht="18" x14ac:dyDescent="0.35">
      <c r="A361" s="105">
        <v>356</v>
      </c>
      <c r="B361" s="106" t="s">
        <v>51</v>
      </c>
      <c r="C361" s="106" t="s">
        <v>420</v>
      </c>
      <c r="D361" s="107">
        <v>2296783.6543631065</v>
      </c>
      <c r="E361" s="107">
        <v>585761.52209999994</v>
      </c>
      <c r="F361" s="107">
        <v>54764.256300000001</v>
      </c>
      <c r="G361" s="87">
        <f t="shared" si="15"/>
        <v>2937309.4327631067</v>
      </c>
      <c r="H361" s="139"/>
      <c r="I361" s="139"/>
      <c r="J361" s="139"/>
      <c r="K361" s="16">
        <f t="shared" si="16"/>
        <v>2296783.6543631065</v>
      </c>
      <c r="L361" s="18">
        <v>78856238.799799994</v>
      </c>
      <c r="M361" s="16">
        <f t="shared" si="17"/>
        <v>76559455.145436883</v>
      </c>
    </row>
    <row r="362" spans="1:13" ht="18" x14ac:dyDescent="0.35">
      <c r="A362" s="105">
        <v>357</v>
      </c>
      <c r="B362" s="106" t="s">
        <v>51</v>
      </c>
      <c r="C362" s="106" t="s">
        <v>421</v>
      </c>
      <c r="D362" s="107">
        <v>3195797.6948883492</v>
      </c>
      <c r="E362" s="107">
        <v>815042.07779999997</v>
      </c>
      <c r="F362" s="107">
        <v>76200.247900000002</v>
      </c>
      <c r="G362" s="87">
        <f t="shared" si="15"/>
        <v>4087040.0205883491</v>
      </c>
      <c r="H362" s="139"/>
      <c r="I362" s="139"/>
      <c r="J362" s="139"/>
      <c r="K362" s="16">
        <f t="shared" si="16"/>
        <v>3195797.6948883492</v>
      </c>
      <c r="L362" s="18">
        <v>109722387.5245</v>
      </c>
      <c r="M362" s="16">
        <f t="shared" si="17"/>
        <v>106526589.82961164</v>
      </c>
    </row>
    <row r="363" spans="1:13" ht="18" x14ac:dyDescent="0.35">
      <c r="A363" s="105">
        <v>358</v>
      </c>
      <c r="B363" s="106" t="s">
        <v>51</v>
      </c>
      <c r="C363" s="106" t="s">
        <v>422</v>
      </c>
      <c r="D363" s="107">
        <v>2149538.6501970869</v>
      </c>
      <c r="E363" s="107">
        <v>548208.8088</v>
      </c>
      <c r="F363" s="107">
        <v>51253.3626</v>
      </c>
      <c r="G363" s="87">
        <f t="shared" si="15"/>
        <v>2749000.8215970867</v>
      </c>
      <c r="H363" s="139"/>
      <c r="I363" s="139"/>
      <c r="J363" s="139"/>
      <c r="K363" s="16">
        <f t="shared" si="16"/>
        <v>2149538.6501970869</v>
      </c>
      <c r="L363" s="18">
        <v>73800826.990099996</v>
      </c>
      <c r="M363" s="16">
        <f t="shared" si="17"/>
        <v>71651288.339902908</v>
      </c>
    </row>
    <row r="364" spans="1:13" ht="18" x14ac:dyDescent="0.35">
      <c r="A364" s="105">
        <v>359</v>
      </c>
      <c r="B364" s="106" t="s">
        <v>51</v>
      </c>
      <c r="C364" s="106" t="s">
        <v>423</v>
      </c>
      <c r="D364" s="107">
        <v>2836313.507260194</v>
      </c>
      <c r="E364" s="107">
        <v>723360.82410000009</v>
      </c>
      <c r="F364" s="107">
        <v>67628.746599999999</v>
      </c>
      <c r="G364" s="87">
        <f t="shared" si="15"/>
        <v>3627303.0779601941</v>
      </c>
      <c r="H364" s="139"/>
      <c r="I364" s="139"/>
      <c r="J364" s="139"/>
      <c r="K364" s="16">
        <f t="shared" si="16"/>
        <v>2836313.507260194</v>
      </c>
      <c r="L364" s="18">
        <v>97380097.082599998</v>
      </c>
      <c r="M364" s="16">
        <f t="shared" si="17"/>
        <v>94543783.575339809</v>
      </c>
    </row>
    <row r="365" spans="1:13" ht="18" x14ac:dyDescent="0.35">
      <c r="A365" s="105">
        <v>360</v>
      </c>
      <c r="B365" s="106" t="s">
        <v>51</v>
      </c>
      <c r="C365" s="106" t="s">
        <v>424</v>
      </c>
      <c r="D365" s="107">
        <v>2378042.0111796116</v>
      </c>
      <c r="E365" s="107">
        <v>606485.29310000001</v>
      </c>
      <c r="F365" s="107">
        <v>56701.7716</v>
      </c>
      <c r="G365" s="87">
        <f t="shared" si="15"/>
        <v>3041229.0758796115</v>
      </c>
      <c r="H365" s="139"/>
      <c r="I365" s="139"/>
      <c r="J365" s="139"/>
      <c r="K365" s="16">
        <f t="shared" si="16"/>
        <v>2378042.0111796116</v>
      </c>
      <c r="L365" s="18">
        <v>81646109.050500005</v>
      </c>
      <c r="M365" s="16">
        <f t="shared" si="17"/>
        <v>79268067.039320394</v>
      </c>
    </row>
    <row r="366" spans="1:13" ht="18" x14ac:dyDescent="0.35">
      <c r="A366" s="105">
        <v>361</v>
      </c>
      <c r="B366" s="106" t="s">
        <v>51</v>
      </c>
      <c r="C366" s="106" t="s">
        <v>425</v>
      </c>
      <c r="D366" s="107">
        <v>3031136.0614427179</v>
      </c>
      <c r="E366" s="107">
        <v>773047.50470000005</v>
      </c>
      <c r="F366" s="107">
        <v>72274.074099999998</v>
      </c>
      <c r="G366" s="87">
        <f t="shared" si="15"/>
        <v>3876457.6402427177</v>
      </c>
      <c r="H366" s="139"/>
      <c r="I366" s="139"/>
      <c r="J366" s="139"/>
      <c r="K366" s="16">
        <f t="shared" si="16"/>
        <v>3031136.0614427179</v>
      </c>
      <c r="L366" s="18">
        <v>104069004.7762</v>
      </c>
      <c r="M366" s="16">
        <f t="shared" si="17"/>
        <v>101037868.71475728</v>
      </c>
    </row>
    <row r="367" spans="1:13" ht="18" x14ac:dyDescent="0.35">
      <c r="A367" s="105">
        <v>362</v>
      </c>
      <c r="B367" s="106" t="s">
        <v>51</v>
      </c>
      <c r="C367" s="106" t="s">
        <v>426</v>
      </c>
      <c r="D367" s="107">
        <v>3391230.1585922325</v>
      </c>
      <c r="E367" s="107">
        <v>864884.30700000003</v>
      </c>
      <c r="F367" s="107">
        <v>80860.118100000007</v>
      </c>
      <c r="G367" s="87">
        <f t="shared" si="15"/>
        <v>4336974.5836922321</v>
      </c>
      <c r="H367" s="139"/>
      <c r="I367" s="139"/>
      <c r="J367" s="139"/>
      <c r="K367" s="16">
        <f t="shared" si="16"/>
        <v>3391230.1585922325</v>
      </c>
      <c r="L367" s="18">
        <v>116432235.44499999</v>
      </c>
      <c r="M367" s="16">
        <f t="shared" si="17"/>
        <v>113041005.28640775</v>
      </c>
    </row>
    <row r="368" spans="1:13" ht="18" x14ac:dyDescent="0.35">
      <c r="A368" s="105">
        <v>363</v>
      </c>
      <c r="B368" s="106" t="s">
        <v>51</v>
      </c>
      <c r="C368" s="106" t="s">
        <v>427</v>
      </c>
      <c r="D368" s="107">
        <v>3462738.9857708733</v>
      </c>
      <c r="E368" s="107">
        <v>883121.60129999998</v>
      </c>
      <c r="F368" s="107">
        <v>82565.166700000002</v>
      </c>
      <c r="G368" s="87">
        <f t="shared" si="15"/>
        <v>4428425.753770873</v>
      </c>
      <c r="H368" s="139"/>
      <c r="I368" s="139"/>
      <c r="J368" s="139"/>
      <c r="K368" s="16">
        <f t="shared" si="16"/>
        <v>3462738.9857708733</v>
      </c>
      <c r="L368" s="18">
        <v>118887371.8448</v>
      </c>
      <c r="M368" s="16">
        <f t="shared" si="17"/>
        <v>115424632.85902913</v>
      </c>
    </row>
    <row r="369" spans="1:13" ht="18" x14ac:dyDescent="0.35">
      <c r="A369" s="105">
        <v>364</v>
      </c>
      <c r="B369" s="106" t="s">
        <v>52</v>
      </c>
      <c r="C369" s="106" t="s">
        <v>428</v>
      </c>
      <c r="D369" s="107">
        <v>2222109.2796757282</v>
      </c>
      <c r="E369" s="107">
        <v>566716.90049999999</v>
      </c>
      <c r="F369" s="107">
        <v>52983.7287</v>
      </c>
      <c r="G369" s="87">
        <f t="shared" si="15"/>
        <v>2841809.908875728</v>
      </c>
      <c r="H369" s="139"/>
      <c r="I369" s="139"/>
      <c r="J369" s="139"/>
      <c r="K369" s="16">
        <f t="shared" si="16"/>
        <v>2222109.2796757282</v>
      </c>
      <c r="L369" s="18">
        <v>76292418.602200001</v>
      </c>
      <c r="M369" s="16">
        <f t="shared" si="17"/>
        <v>74070309.322524279</v>
      </c>
    </row>
    <row r="370" spans="1:13" ht="18" x14ac:dyDescent="0.35">
      <c r="A370" s="105">
        <v>365</v>
      </c>
      <c r="B370" s="106" t="s">
        <v>52</v>
      </c>
      <c r="C370" s="106" t="s">
        <v>429</v>
      </c>
      <c r="D370" s="107">
        <v>2276023.8835485438</v>
      </c>
      <c r="E370" s="107">
        <v>580467.04209999996</v>
      </c>
      <c r="F370" s="107">
        <v>54269.262600000002</v>
      </c>
      <c r="G370" s="87">
        <f t="shared" si="15"/>
        <v>2910760.188248544</v>
      </c>
      <c r="H370" s="139"/>
      <c r="I370" s="139"/>
      <c r="J370" s="139"/>
      <c r="K370" s="16">
        <f t="shared" si="16"/>
        <v>2276023.8835485438</v>
      </c>
      <c r="L370" s="18">
        <v>78143486.668500006</v>
      </c>
      <c r="M370" s="16">
        <f t="shared" si="17"/>
        <v>75867462.784951463</v>
      </c>
    </row>
    <row r="371" spans="1:13" ht="18" x14ac:dyDescent="0.35">
      <c r="A371" s="105">
        <v>366</v>
      </c>
      <c r="B371" s="106" t="s">
        <v>52</v>
      </c>
      <c r="C371" s="106" t="s">
        <v>430</v>
      </c>
      <c r="D371" s="107">
        <v>2075285.369781553</v>
      </c>
      <c r="E371" s="107">
        <v>529271.58140000002</v>
      </c>
      <c r="F371" s="107">
        <v>49482.875599999999</v>
      </c>
      <c r="G371" s="87">
        <f t="shared" si="15"/>
        <v>2654039.8267815532</v>
      </c>
      <c r="H371" s="139"/>
      <c r="I371" s="139"/>
      <c r="J371" s="139"/>
      <c r="K371" s="16">
        <f t="shared" si="16"/>
        <v>2075285.369781553</v>
      </c>
      <c r="L371" s="18">
        <v>71251464.362499997</v>
      </c>
      <c r="M371" s="16">
        <f t="shared" si="17"/>
        <v>69176178.992718443</v>
      </c>
    </row>
    <row r="372" spans="1:13" ht="18" x14ac:dyDescent="0.35">
      <c r="A372" s="105">
        <v>367</v>
      </c>
      <c r="B372" s="106" t="s">
        <v>52</v>
      </c>
      <c r="C372" s="106" t="s">
        <v>431</v>
      </c>
      <c r="D372" s="107">
        <v>2251397.719558252</v>
      </c>
      <c r="E372" s="107">
        <v>574186.49439999997</v>
      </c>
      <c r="F372" s="107">
        <v>53682.078999999998</v>
      </c>
      <c r="G372" s="87">
        <f t="shared" si="15"/>
        <v>2879266.2929582521</v>
      </c>
      <c r="H372" s="139"/>
      <c r="I372" s="139"/>
      <c r="J372" s="139"/>
      <c r="K372" s="16">
        <f t="shared" si="16"/>
        <v>2251397.719558252</v>
      </c>
      <c r="L372" s="18">
        <v>77297988.3715</v>
      </c>
      <c r="M372" s="16">
        <f t="shared" si="17"/>
        <v>75046590.651941746</v>
      </c>
    </row>
    <row r="373" spans="1:13" ht="18" x14ac:dyDescent="0.35">
      <c r="A373" s="105">
        <v>368</v>
      </c>
      <c r="B373" s="106" t="s">
        <v>52</v>
      </c>
      <c r="C373" s="106" t="s">
        <v>432</v>
      </c>
      <c r="D373" s="107">
        <v>2728768.1502029123</v>
      </c>
      <c r="E373" s="107">
        <v>695932.93299999996</v>
      </c>
      <c r="F373" s="107">
        <v>65064.447</v>
      </c>
      <c r="G373" s="87">
        <f t="shared" si="15"/>
        <v>3489765.5302029126</v>
      </c>
      <c r="H373" s="139"/>
      <c r="I373" s="139"/>
      <c r="J373" s="139"/>
      <c r="K373" s="16">
        <f t="shared" si="16"/>
        <v>2728768.1502029123</v>
      </c>
      <c r="L373" s="18">
        <v>93687706.4903</v>
      </c>
      <c r="M373" s="16">
        <f t="shared" si="17"/>
        <v>90958938.340097085</v>
      </c>
    </row>
    <row r="374" spans="1:13" ht="18" x14ac:dyDescent="0.35">
      <c r="A374" s="105">
        <v>369</v>
      </c>
      <c r="B374" s="106" t="s">
        <v>52</v>
      </c>
      <c r="C374" s="106" t="s">
        <v>433</v>
      </c>
      <c r="D374" s="107">
        <v>2174023.0085825245</v>
      </c>
      <c r="E374" s="107">
        <v>554453.19110000005</v>
      </c>
      <c r="F374" s="107">
        <v>51837.165000000001</v>
      </c>
      <c r="G374" s="87">
        <f t="shared" si="15"/>
        <v>2780313.3646825245</v>
      </c>
      <c r="H374" s="139"/>
      <c r="I374" s="139"/>
      <c r="J374" s="139"/>
      <c r="K374" s="16">
        <f t="shared" si="16"/>
        <v>2174023.0085825245</v>
      </c>
      <c r="L374" s="18">
        <v>74641456.628000006</v>
      </c>
      <c r="M374" s="16">
        <f t="shared" si="17"/>
        <v>72467433.619417489</v>
      </c>
    </row>
    <row r="375" spans="1:13" ht="18" x14ac:dyDescent="0.35">
      <c r="A375" s="105">
        <v>370</v>
      </c>
      <c r="B375" s="106" t="s">
        <v>52</v>
      </c>
      <c r="C375" s="106" t="s">
        <v>434</v>
      </c>
      <c r="D375" s="107">
        <v>3509109.6032621358</v>
      </c>
      <c r="E375" s="107">
        <v>894947.75809999998</v>
      </c>
      <c r="F375" s="107">
        <v>83670.822499999995</v>
      </c>
      <c r="G375" s="87">
        <f t="shared" si="15"/>
        <v>4487728.1838621357</v>
      </c>
      <c r="H375" s="139"/>
      <c r="I375" s="139"/>
      <c r="J375" s="139"/>
      <c r="K375" s="16">
        <f t="shared" si="16"/>
        <v>3509109.6032621358</v>
      </c>
      <c r="L375" s="18">
        <v>120479429.712</v>
      </c>
      <c r="M375" s="16">
        <f t="shared" si="17"/>
        <v>116970320.10873786</v>
      </c>
    </row>
    <row r="376" spans="1:13" ht="18" x14ac:dyDescent="0.35">
      <c r="A376" s="105">
        <v>371</v>
      </c>
      <c r="B376" s="106" t="s">
        <v>52</v>
      </c>
      <c r="C376" s="106" t="s">
        <v>435</v>
      </c>
      <c r="D376" s="107">
        <v>2390811.7698291261</v>
      </c>
      <c r="E376" s="107">
        <v>609742.03579999995</v>
      </c>
      <c r="F376" s="107">
        <v>57006.2523</v>
      </c>
      <c r="G376" s="87">
        <f t="shared" si="15"/>
        <v>3057560.0579291256</v>
      </c>
      <c r="H376" s="139"/>
      <c r="I376" s="139"/>
      <c r="J376" s="139"/>
      <c r="K376" s="16">
        <f t="shared" si="16"/>
        <v>2390811.7698291261</v>
      </c>
      <c r="L376" s="18">
        <v>82084537.430800006</v>
      </c>
      <c r="M376" s="16">
        <f t="shared" si="17"/>
        <v>79693725.660970882</v>
      </c>
    </row>
    <row r="377" spans="1:13" ht="18" x14ac:dyDescent="0.35">
      <c r="A377" s="105">
        <v>372</v>
      </c>
      <c r="B377" s="106" t="s">
        <v>52</v>
      </c>
      <c r="C377" s="106" t="s">
        <v>436</v>
      </c>
      <c r="D377" s="107">
        <v>2570029.8477728153</v>
      </c>
      <c r="E377" s="107">
        <v>655449.02</v>
      </c>
      <c r="F377" s="107">
        <v>61279.508399999999</v>
      </c>
      <c r="G377" s="87">
        <f t="shared" si="15"/>
        <v>3286758.3761728154</v>
      </c>
      <c r="H377" s="139"/>
      <c r="I377" s="139"/>
      <c r="J377" s="139"/>
      <c r="K377" s="16">
        <f t="shared" si="16"/>
        <v>2570029.8477728153</v>
      </c>
      <c r="L377" s="18">
        <v>88237691.440200001</v>
      </c>
      <c r="M377" s="16">
        <f t="shared" si="17"/>
        <v>85667661.592427179</v>
      </c>
    </row>
    <row r="378" spans="1:13" ht="18" x14ac:dyDescent="0.35">
      <c r="A378" s="105">
        <v>373</v>
      </c>
      <c r="B378" s="106" t="s">
        <v>52</v>
      </c>
      <c r="C378" s="106" t="s">
        <v>437</v>
      </c>
      <c r="D378" s="107">
        <v>2588029.6086932039</v>
      </c>
      <c r="E378" s="107">
        <v>660039.59919999994</v>
      </c>
      <c r="F378" s="107">
        <v>61708.6927</v>
      </c>
      <c r="G378" s="87">
        <f t="shared" si="15"/>
        <v>3309777.900593204</v>
      </c>
      <c r="H378" s="139"/>
      <c r="I378" s="139"/>
      <c r="J378" s="139"/>
      <c r="K378" s="16">
        <f t="shared" si="16"/>
        <v>2588029.6086932039</v>
      </c>
      <c r="L378" s="18">
        <v>88855683.231800005</v>
      </c>
      <c r="M378" s="16">
        <f t="shared" si="17"/>
        <v>86267653.623106807</v>
      </c>
    </row>
    <row r="379" spans="1:13" ht="18" x14ac:dyDescent="0.35">
      <c r="A379" s="105">
        <v>374</v>
      </c>
      <c r="B379" s="106" t="s">
        <v>52</v>
      </c>
      <c r="C379" s="106" t="s">
        <v>438</v>
      </c>
      <c r="D379" s="107">
        <v>2398745.7669815528</v>
      </c>
      <c r="E379" s="107">
        <v>611765.48720000009</v>
      </c>
      <c r="F379" s="107">
        <v>57195.429600000003</v>
      </c>
      <c r="G379" s="87">
        <f t="shared" si="15"/>
        <v>3067706.6837815526</v>
      </c>
      <c r="H379" s="139"/>
      <c r="I379" s="139"/>
      <c r="J379" s="139"/>
      <c r="K379" s="16">
        <f t="shared" si="16"/>
        <v>2398745.7669815528</v>
      </c>
      <c r="L379" s="18">
        <v>82356937.999699995</v>
      </c>
      <c r="M379" s="16">
        <f t="shared" si="17"/>
        <v>79958192.232718438</v>
      </c>
    </row>
    <row r="380" spans="1:13" ht="18" x14ac:dyDescent="0.35">
      <c r="A380" s="105">
        <v>375</v>
      </c>
      <c r="B380" s="106" t="s">
        <v>52</v>
      </c>
      <c r="C380" s="106" t="s">
        <v>439</v>
      </c>
      <c r="D380" s="107">
        <v>2350012.6341699027</v>
      </c>
      <c r="E380" s="107">
        <v>599336.8051</v>
      </c>
      <c r="F380" s="107">
        <v>56033.442199999998</v>
      </c>
      <c r="G380" s="87">
        <f t="shared" si="15"/>
        <v>3005382.8814699026</v>
      </c>
      <c r="H380" s="139"/>
      <c r="I380" s="139"/>
      <c r="J380" s="139"/>
      <c r="K380" s="16">
        <f t="shared" si="16"/>
        <v>2350012.6341699027</v>
      </c>
      <c r="L380" s="18">
        <v>80683767.1065</v>
      </c>
      <c r="M380" s="16">
        <f t="shared" si="17"/>
        <v>78333754.472330093</v>
      </c>
    </row>
    <row r="381" spans="1:13" ht="18" x14ac:dyDescent="0.35">
      <c r="A381" s="105">
        <v>376</v>
      </c>
      <c r="B381" s="106" t="s">
        <v>52</v>
      </c>
      <c r="C381" s="106" t="s">
        <v>440</v>
      </c>
      <c r="D381" s="107">
        <v>2455430.9501417475</v>
      </c>
      <c r="E381" s="107">
        <v>626222.22509999992</v>
      </c>
      <c r="F381" s="107">
        <v>58547.024899999997</v>
      </c>
      <c r="G381" s="87">
        <f t="shared" si="15"/>
        <v>3140200.2001417475</v>
      </c>
      <c r="H381" s="139"/>
      <c r="I381" s="139"/>
      <c r="J381" s="139"/>
      <c r="K381" s="16">
        <f t="shared" si="16"/>
        <v>2455430.9501417475</v>
      </c>
      <c r="L381" s="18">
        <v>84303129.288200006</v>
      </c>
      <c r="M381" s="16">
        <f t="shared" si="17"/>
        <v>81847698.338058263</v>
      </c>
    </row>
    <row r="382" spans="1:13" ht="18" x14ac:dyDescent="0.35">
      <c r="A382" s="105">
        <v>377</v>
      </c>
      <c r="B382" s="106" t="s">
        <v>52</v>
      </c>
      <c r="C382" s="106" t="s">
        <v>441</v>
      </c>
      <c r="D382" s="107">
        <v>2190255.4259504853</v>
      </c>
      <c r="E382" s="107">
        <v>558593.03489999997</v>
      </c>
      <c r="F382" s="107">
        <v>52224.208899999998</v>
      </c>
      <c r="G382" s="87">
        <f t="shared" si="15"/>
        <v>2801072.6697504851</v>
      </c>
      <c r="H382" s="139"/>
      <c r="I382" s="139"/>
      <c r="J382" s="139"/>
      <c r="K382" s="16">
        <f t="shared" si="16"/>
        <v>2190255.4259504853</v>
      </c>
      <c r="L382" s="18">
        <v>75198769.624300003</v>
      </c>
      <c r="M382" s="16">
        <f t="shared" si="17"/>
        <v>73008514.198349521</v>
      </c>
    </row>
    <row r="383" spans="1:13" ht="18" x14ac:dyDescent="0.35">
      <c r="A383" s="105">
        <v>378</v>
      </c>
      <c r="B383" s="106" t="s">
        <v>52</v>
      </c>
      <c r="C383" s="106" t="s">
        <v>442</v>
      </c>
      <c r="D383" s="107">
        <v>2178826.1433495143</v>
      </c>
      <c r="E383" s="107">
        <v>555678.16130000004</v>
      </c>
      <c r="F383" s="107">
        <v>51951.690399999999</v>
      </c>
      <c r="G383" s="87">
        <f t="shared" si="15"/>
        <v>2786455.9950495143</v>
      </c>
      <c r="H383" s="139"/>
      <c r="I383" s="139"/>
      <c r="J383" s="139"/>
      <c r="K383" s="16">
        <f t="shared" si="16"/>
        <v>2178826.1433495143</v>
      </c>
      <c r="L383" s="18">
        <v>74806364.254999995</v>
      </c>
      <c r="M383" s="16">
        <f t="shared" si="17"/>
        <v>72627538.111650482</v>
      </c>
    </row>
    <row r="384" spans="1:13" ht="18" x14ac:dyDescent="0.35">
      <c r="A384" s="105">
        <v>379</v>
      </c>
      <c r="B384" s="106" t="s">
        <v>52</v>
      </c>
      <c r="C384" s="106" t="s">
        <v>443</v>
      </c>
      <c r="D384" s="107">
        <v>2354811.8128660191</v>
      </c>
      <c r="E384" s="107">
        <v>600560.76639999996</v>
      </c>
      <c r="F384" s="107">
        <v>56147.873299999999</v>
      </c>
      <c r="G384" s="87">
        <f t="shared" si="15"/>
        <v>3011520.4525660193</v>
      </c>
      <c r="H384" s="139"/>
      <c r="I384" s="139"/>
      <c r="J384" s="139"/>
      <c r="K384" s="16">
        <f t="shared" si="16"/>
        <v>2354811.8128660191</v>
      </c>
      <c r="L384" s="18">
        <v>80848538.908399999</v>
      </c>
      <c r="M384" s="16">
        <f t="shared" si="17"/>
        <v>78493727.095533982</v>
      </c>
    </row>
    <row r="385" spans="1:13" ht="18" x14ac:dyDescent="0.35">
      <c r="A385" s="105">
        <v>380</v>
      </c>
      <c r="B385" s="106" t="s">
        <v>52</v>
      </c>
      <c r="C385" s="106" t="s">
        <v>444</v>
      </c>
      <c r="D385" s="107">
        <v>2689031.8488524267</v>
      </c>
      <c r="E385" s="107">
        <v>685798.76269999996</v>
      </c>
      <c r="F385" s="107">
        <v>64116.978999999999</v>
      </c>
      <c r="G385" s="87">
        <f t="shared" si="15"/>
        <v>3438947.5905524264</v>
      </c>
      <c r="H385" s="139"/>
      <c r="I385" s="139"/>
      <c r="J385" s="139"/>
      <c r="K385" s="16">
        <f t="shared" si="16"/>
        <v>2689031.8488524267</v>
      </c>
      <c r="L385" s="18">
        <v>92323426.810599998</v>
      </c>
      <c r="M385" s="16">
        <f t="shared" si="17"/>
        <v>89634394.961747572</v>
      </c>
    </row>
    <row r="386" spans="1:13" ht="18" x14ac:dyDescent="0.35">
      <c r="A386" s="105">
        <v>381</v>
      </c>
      <c r="B386" s="106" t="s">
        <v>52</v>
      </c>
      <c r="C386" s="106" t="s">
        <v>445</v>
      </c>
      <c r="D386" s="107">
        <v>3232946.8128873785</v>
      </c>
      <c r="E386" s="107">
        <v>824516.42420000001</v>
      </c>
      <c r="F386" s="107">
        <v>77086.027400000006</v>
      </c>
      <c r="G386" s="87">
        <f t="shared" si="15"/>
        <v>4134549.2644873783</v>
      </c>
      <c r="H386" s="139"/>
      <c r="I386" s="139"/>
      <c r="J386" s="139"/>
      <c r="K386" s="16">
        <f t="shared" si="16"/>
        <v>3232946.8128873785</v>
      </c>
      <c r="L386" s="18">
        <v>110997840.5758</v>
      </c>
      <c r="M386" s="16">
        <f t="shared" si="17"/>
        <v>107764893.76291262</v>
      </c>
    </row>
    <row r="387" spans="1:13" ht="18" x14ac:dyDescent="0.35">
      <c r="A387" s="105">
        <v>382</v>
      </c>
      <c r="B387" s="106" t="s">
        <v>52</v>
      </c>
      <c r="C387" s="106" t="s">
        <v>446</v>
      </c>
      <c r="D387" s="107">
        <v>2222730.7975572813</v>
      </c>
      <c r="E387" s="107">
        <v>566875.40969999996</v>
      </c>
      <c r="F387" s="107">
        <v>52998.5481</v>
      </c>
      <c r="G387" s="87">
        <f t="shared" si="15"/>
        <v>2842604.7553572808</v>
      </c>
      <c r="H387" s="139"/>
      <c r="I387" s="139"/>
      <c r="J387" s="139"/>
      <c r="K387" s="16">
        <f t="shared" si="16"/>
        <v>2222730.7975572813</v>
      </c>
      <c r="L387" s="18">
        <v>76313757.382799998</v>
      </c>
      <c r="M387" s="16">
        <f t="shared" si="17"/>
        <v>74091026.585242718</v>
      </c>
    </row>
    <row r="388" spans="1:13" ht="18" x14ac:dyDescent="0.35">
      <c r="A388" s="105">
        <v>383</v>
      </c>
      <c r="B388" s="106" t="s">
        <v>52</v>
      </c>
      <c r="C388" s="106" t="s">
        <v>447</v>
      </c>
      <c r="D388" s="107">
        <v>2141749.160982524</v>
      </c>
      <c r="E388" s="107">
        <v>546222.21200000006</v>
      </c>
      <c r="F388" s="107">
        <v>51067.630899999996</v>
      </c>
      <c r="G388" s="87">
        <f t="shared" si="15"/>
        <v>2739039.0038825246</v>
      </c>
      <c r="H388" s="139"/>
      <c r="I388" s="139"/>
      <c r="J388" s="139"/>
      <c r="K388" s="16">
        <f t="shared" si="16"/>
        <v>2141749.160982524</v>
      </c>
      <c r="L388" s="18">
        <v>73533387.860400006</v>
      </c>
      <c r="M388" s="16">
        <f t="shared" si="17"/>
        <v>71391638.699417487</v>
      </c>
    </row>
    <row r="389" spans="1:13" ht="18" x14ac:dyDescent="0.35">
      <c r="A389" s="105">
        <v>384</v>
      </c>
      <c r="B389" s="106" t="s">
        <v>52</v>
      </c>
      <c r="C389" s="106" t="s">
        <v>448</v>
      </c>
      <c r="D389" s="107">
        <v>3120550.6580854366</v>
      </c>
      <c r="E389" s="107">
        <v>795851.40709999995</v>
      </c>
      <c r="F389" s="107">
        <v>74406.065900000001</v>
      </c>
      <c r="G389" s="87">
        <f t="shared" si="15"/>
        <v>3990808.1310854363</v>
      </c>
      <c r="H389" s="139"/>
      <c r="I389" s="139"/>
      <c r="J389" s="139"/>
      <c r="K389" s="16">
        <f t="shared" si="16"/>
        <v>3120550.6580854366</v>
      </c>
      <c r="L389" s="18">
        <v>107138905.9276</v>
      </c>
      <c r="M389" s="16">
        <f t="shared" si="17"/>
        <v>104018355.26951456</v>
      </c>
    </row>
    <row r="390" spans="1:13" ht="18" x14ac:dyDescent="0.35">
      <c r="A390" s="105">
        <v>385</v>
      </c>
      <c r="B390" s="106" t="s">
        <v>52</v>
      </c>
      <c r="C390" s="106" t="s">
        <v>449</v>
      </c>
      <c r="D390" s="107">
        <v>2076847.7026893203</v>
      </c>
      <c r="E390" s="107">
        <v>529670.0318</v>
      </c>
      <c r="F390" s="107">
        <v>49520.127699999997</v>
      </c>
      <c r="G390" s="87">
        <f t="shared" si="15"/>
        <v>2656037.8621893204</v>
      </c>
      <c r="H390" s="139"/>
      <c r="I390" s="139"/>
      <c r="J390" s="139"/>
      <c r="K390" s="16">
        <f t="shared" si="16"/>
        <v>2076847.7026893203</v>
      </c>
      <c r="L390" s="18">
        <v>71305104.459000006</v>
      </c>
      <c r="M390" s="16">
        <f t="shared" si="17"/>
        <v>69228256.756310686</v>
      </c>
    </row>
    <row r="391" spans="1:13" ht="18" x14ac:dyDescent="0.35">
      <c r="A391" s="105">
        <v>386</v>
      </c>
      <c r="B391" s="106" t="s">
        <v>52</v>
      </c>
      <c r="C391" s="106" t="s">
        <v>450</v>
      </c>
      <c r="D391" s="107">
        <v>2095964.7668883493</v>
      </c>
      <c r="E391" s="107">
        <v>534545.56319999998</v>
      </c>
      <c r="F391" s="107">
        <v>49975.952799999999</v>
      </c>
      <c r="G391" s="87">
        <f t="shared" ref="G391:G454" si="18">SUM(D391:F391)</f>
        <v>2680486.2828883491</v>
      </c>
      <c r="H391" s="139"/>
      <c r="I391" s="139"/>
      <c r="J391" s="139"/>
      <c r="K391" s="16">
        <f t="shared" ref="K391:K454" si="19">0.6/20.6*L391</f>
        <v>2095964.7668883493</v>
      </c>
      <c r="L391" s="18">
        <v>71961456.9965</v>
      </c>
      <c r="M391" s="16">
        <f t="shared" ref="M391:M454" si="20">L391-K391</f>
        <v>69865492.22961165</v>
      </c>
    </row>
    <row r="392" spans="1:13" ht="18" x14ac:dyDescent="0.35">
      <c r="A392" s="105">
        <v>387</v>
      </c>
      <c r="B392" s="106" t="s">
        <v>52</v>
      </c>
      <c r="C392" s="106" t="s">
        <v>451</v>
      </c>
      <c r="D392" s="107">
        <v>2704046.7387466021</v>
      </c>
      <c r="E392" s="107">
        <v>689628.09380000003</v>
      </c>
      <c r="F392" s="107">
        <v>64474.992400000003</v>
      </c>
      <c r="G392" s="87">
        <f t="shared" si="18"/>
        <v>3458149.8249466019</v>
      </c>
      <c r="H392" s="139"/>
      <c r="I392" s="139"/>
      <c r="J392" s="139"/>
      <c r="K392" s="16">
        <f t="shared" si="19"/>
        <v>2704046.7387466021</v>
      </c>
      <c r="L392" s="18">
        <v>92838938.030300006</v>
      </c>
      <c r="M392" s="16">
        <f t="shared" si="20"/>
        <v>90134891.291553408</v>
      </c>
    </row>
    <row r="393" spans="1:13" ht="18" x14ac:dyDescent="0.35">
      <c r="A393" s="105">
        <v>388</v>
      </c>
      <c r="B393" s="106" t="s">
        <v>52</v>
      </c>
      <c r="C393" s="106" t="s">
        <v>452</v>
      </c>
      <c r="D393" s="107">
        <v>2762936.1808893206</v>
      </c>
      <c r="E393" s="107">
        <v>704646.99600000004</v>
      </c>
      <c r="F393" s="107">
        <v>65879.145699999994</v>
      </c>
      <c r="G393" s="87">
        <f t="shared" si="18"/>
        <v>3533462.3225893211</v>
      </c>
      <c r="H393" s="139"/>
      <c r="I393" s="139"/>
      <c r="J393" s="139"/>
      <c r="K393" s="16">
        <f t="shared" si="19"/>
        <v>2762936.1808893206</v>
      </c>
      <c r="L393" s="18">
        <v>94860808.877200007</v>
      </c>
      <c r="M393" s="16">
        <f t="shared" si="20"/>
        <v>92097872.696310684</v>
      </c>
    </row>
    <row r="394" spans="1:13" ht="18" x14ac:dyDescent="0.35">
      <c r="A394" s="105">
        <v>389</v>
      </c>
      <c r="B394" s="106" t="s">
        <v>52</v>
      </c>
      <c r="C394" s="106" t="s">
        <v>453</v>
      </c>
      <c r="D394" s="107">
        <v>2118674.2402514559</v>
      </c>
      <c r="E394" s="107">
        <v>540337.28659999999</v>
      </c>
      <c r="F394" s="107">
        <v>50517.434999999998</v>
      </c>
      <c r="G394" s="87">
        <f t="shared" si="18"/>
        <v>2709528.9618514557</v>
      </c>
      <c r="H394" s="139"/>
      <c r="I394" s="139"/>
      <c r="J394" s="139"/>
      <c r="K394" s="16">
        <f t="shared" si="19"/>
        <v>2118674.2402514559</v>
      </c>
      <c r="L394" s="18">
        <v>72741148.915299997</v>
      </c>
      <c r="M394" s="16">
        <f t="shared" si="20"/>
        <v>70622474.675048545</v>
      </c>
    </row>
    <row r="395" spans="1:13" ht="18" x14ac:dyDescent="0.35">
      <c r="A395" s="105">
        <v>390</v>
      </c>
      <c r="B395" s="106" t="s">
        <v>52</v>
      </c>
      <c r="C395" s="106" t="s">
        <v>454</v>
      </c>
      <c r="D395" s="107">
        <v>2074889.0778699028</v>
      </c>
      <c r="E395" s="107">
        <v>529170.51279999991</v>
      </c>
      <c r="F395" s="107">
        <v>49473.426399999997</v>
      </c>
      <c r="G395" s="87">
        <f t="shared" si="18"/>
        <v>2653533.0170699032</v>
      </c>
      <c r="H395" s="139"/>
      <c r="I395" s="139"/>
      <c r="J395" s="139"/>
      <c r="K395" s="16">
        <f t="shared" si="19"/>
        <v>2074889.0778699028</v>
      </c>
      <c r="L395" s="18">
        <v>71237858.340200007</v>
      </c>
      <c r="M395" s="16">
        <f t="shared" si="20"/>
        <v>69162969.2623301</v>
      </c>
    </row>
    <row r="396" spans="1:13" ht="18" x14ac:dyDescent="0.35">
      <c r="A396" s="105">
        <v>391</v>
      </c>
      <c r="B396" s="106" t="s">
        <v>52</v>
      </c>
      <c r="C396" s="106" t="s">
        <v>455</v>
      </c>
      <c r="D396" s="107">
        <v>2076767.314121359</v>
      </c>
      <c r="E396" s="107">
        <v>529649.52989999996</v>
      </c>
      <c r="F396" s="107">
        <v>49518.210899999998</v>
      </c>
      <c r="G396" s="87">
        <f t="shared" si="18"/>
        <v>2655935.0549213588</v>
      </c>
      <c r="H396" s="139"/>
      <c r="I396" s="139"/>
      <c r="J396" s="139"/>
      <c r="K396" s="16">
        <f t="shared" si="19"/>
        <v>2076767.314121359</v>
      </c>
      <c r="L396" s="18">
        <v>71302344.451499999</v>
      </c>
      <c r="M396" s="16">
        <f t="shared" si="20"/>
        <v>69225577.137378633</v>
      </c>
    </row>
    <row r="397" spans="1:13" ht="18" x14ac:dyDescent="0.35">
      <c r="A397" s="105">
        <v>392</v>
      </c>
      <c r="B397" s="106" t="s">
        <v>52</v>
      </c>
      <c r="C397" s="106" t="s">
        <v>456</v>
      </c>
      <c r="D397" s="107">
        <v>2461313.9095398057</v>
      </c>
      <c r="E397" s="107">
        <v>627722.58900000004</v>
      </c>
      <c r="F397" s="107">
        <v>58687.297500000001</v>
      </c>
      <c r="G397" s="87">
        <f t="shared" si="18"/>
        <v>3147723.7960398057</v>
      </c>
      <c r="H397" s="139"/>
      <c r="I397" s="139"/>
      <c r="J397" s="139"/>
      <c r="K397" s="16">
        <f t="shared" si="19"/>
        <v>2461313.9095398057</v>
      </c>
      <c r="L397" s="18">
        <v>84505110.894199997</v>
      </c>
      <c r="M397" s="16">
        <f t="shared" si="20"/>
        <v>82043796.984660193</v>
      </c>
    </row>
    <row r="398" spans="1:13" ht="18" x14ac:dyDescent="0.35">
      <c r="A398" s="105">
        <v>393</v>
      </c>
      <c r="B398" s="106" t="s">
        <v>52</v>
      </c>
      <c r="C398" s="106" t="s">
        <v>457</v>
      </c>
      <c r="D398" s="107">
        <v>2480568.7133650482</v>
      </c>
      <c r="E398" s="107">
        <v>632633.24879999994</v>
      </c>
      <c r="F398" s="107">
        <v>59146.406999999999</v>
      </c>
      <c r="G398" s="87">
        <f t="shared" si="18"/>
        <v>3172348.3691650485</v>
      </c>
      <c r="H398" s="139"/>
      <c r="I398" s="139"/>
      <c r="J398" s="139"/>
      <c r="K398" s="16">
        <f t="shared" si="19"/>
        <v>2480568.7133650482</v>
      </c>
      <c r="L398" s="18">
        <v>85166192.492200002</v>
      </c>
      <c r="M398" s="16">
        <f t="shared" si="20"/>
        <v>82685623.778834954</v>
      </c>
    </row>
    <row r="399" spans="1:13" ht="18" x14ac:dyDescent="0.35">
      <c r="A399" s="105">
        <v>394</v>
      </c>
      <c r="B399" s="106" t="s">
        <v>52</v>
      </c>
      <c r="C399" s="106" t="s">
        <v>58</v>
      </c>
      <c r="D399" s="107">
        <v>4288837.5669757277</v>
      </c>
      <c r="E399" s="107">
        <v>1093806.1216</v>
      </c>
      <c r="F399" s="107">
        <v>102262.5702</v>
      </c>
      <c r="G399" s="87">
        <f t="shared" si="18"/>
        <v>5484906.2587757278</v>
      </c>
      <c r="H399" s="139"/>
      <c r="I399" s="139"/>
      <c r="J399" s="139"/>
      <c r="K399" s="16">
        <f t="shared" si="19"/>
        <v>4288837.5669757277</v>
      </c>
      <c r="L399" s="18">
        <v>147250089.79949999</v>
      </c>
      <c r="M399" s="16">
        <f t="shared" si="20"/>
        <v>142961252.23252428</v>
      </c>
    </row>
    <row r="400" spans="1:13" ht="18" x14ac:dyDescent="0.35">
      <c r="A400" s="105">
        <v>395</v>
      </c>
      <c r="B400" s="106" t="s">
        <v>52</v>
      </c>
      <c r="C400" s="106" t="s">
        <v>458</v>
      </c>
      <c r="D400" s="107">
        <v>2148184.0389262135</v>
      </c>
      <c r="E400" s="107">
        <v>547863.33490000002</v>
      </c>
      <c r="F400" s="107">
        <v>51221.063399999999</v>
      </c>
      <c r="G400" s="87">
        <f t="shared" si="18"/>
        <v>2747268.4372262135</v>
      </c>
      <c r="H400" s="139"/>
      <c r="I400" s="139"/>
      <c r="J400" s="139"/>
      <c r="K400" s="16">
        <f t="shared" si="19"/>
        <v>2148184.0389262135</v>
      </c>
      <c r="L400" s="18">
        <v>73754318.669799998</v>
      </c>
      <c r="M400" s="16">
        <f t="shared" si="20"/>
        <v>71606134.630873784</v>
      </c>
    </row>
    <row r="401" spans="1:13" ht="18" x14ac:dyDescent="0.35">
      <c r="A401" s="105">
        <v>396</v>
      </c>
      <c r="B401" s="106" t="s">
        <v>52</v>
      </c>
      <c r="C401" s="106" t="s">
        <v>459</v>
      </c>
      <c r="D401" s="107">
        <v>2125995.5495592235</v>
      </c>
      <c r="E401" s="107">
        <v>542204.48080000002</v>
      </c>
      <c r="F401" s="107">
        <v>50692.003499999999</v>
      </c>
      <c r="G401" s="87">
        <f t="shared" si="18"/>
        <v>2718892.0338592236</v>
      </c>
      <c r="H401" s="139"/>
      <c r="I401" s="139"/>
      <c r="J401" s="139"/>
      <c r="K401" s="16">
        <f t="shared" si="19"/>
        <v>2125995.5495592235</v>
      </c>
      <c r="L401" s="18">
        <v>72992513.868200004</v>
      </c>
      <c r="M401" s="16">
        <f t="shared" si="20"/>
        <v>70866518.318640783</v>
      </c>
    </row>
    <row r="402" spans="1:13" ht="18" x14ac:dyDescent="0.35">
      <c r="A402" s="105">
        <v>397</v>
      </c>
      <c r="B402" s="106" t="s">
        <v>52</v>
      </c>
      <c r="C402" s="106" t="s">
        <v>460</v>
      </c>
      <c r="D402" s="107">
        <v>2544870.5177999996</v>
      </c>
      <c r="E402" s="107">
        <v>649032.49600000004</v>
      </c>
      <c r="F402" s="107">
        <v>60679.612099999998</v>
      </c>
      <c r="G402" s="87">
        <f t="shared" si="18"/>
        <v>3254582.6258999999</v>
      </c>
      <c r="H402" s="139"/>
      <c r="I402" s="139"/>
      <c r="J402" s="139"/>
      <c r="K402" s="16">
        <f t="shared" si="19"/>
        <v>2544870.5177999996</v>
      </c>
      <c r="L402" s="18">
        <v>87373887.777799994</v>
      </c>
      <c r="M402" s="16">
        <f t="shared" si="20"/>
        <v>84829017.25999999</v>
      </c>
    </row>
    <row r="403" spans="1:13" ht="18" x14ac:dyDescent="0.35">
      <c r="A403" s="105">
        <v>398</v>
      </c>
      <c r="B403" s="106" t="s">
        <v>52</v>
      </c>
      <c r="C403" s="106" t="s">
        <v>461</v>
      </c>
      <c r="D403" s="107">
        <v>2099763.466846602</v>
      </c>
      <c r="E403" s="107">
        <v>535514.36670000001</v>
      </c>
      <c r="F403" s="107">
        <v>50066.528599999998</v>
      </c>
      <c r="G403" s="87">
        <f t="shared" si="18"/>
        <v>2685344.362146602</v>
      </c>
      <c r="H403" s="139"/>
      <c r="I403" s="139"/>
      <c r="J403" s="139"/>
      <c r="K403" s="16">
        <f t="shared" si="19"/>
        <v>2099763.466846602</v>
      </c>
      <c r="L403" s="18">
        <v>72091879.028400004</v>
      </c>
      <c r="M403" s="16">
        <f t="shared" si="20"/>
        <v>69992115.561553404</v>
      </c>
    </row>
    <row r="404" spans="1:13" ht="18" x14ac:dyDescent="0.35">
      <c r="A404" s="105">
        <v>399</v>
      </c>
      <c r="B404" s="106" t="s">
        <v>52</v>
      </c>
      <c r="C404" s="106" t="s">
        <v>462</v>
      </c>
      <c r="D404" s="107">
        <v>2657634.5137601942</v>
      </c>
      <c r="E404" s="107">
        <v>677791.32559999998</v>
      </c>
      <c r="F404" s="107">
        <v>63368.344400000002</v>
      </c>
      <c r="G404" s="87">
        <f t="shared" si="18"/>
        <v>3398794.1837601941</v>
      </c>
      <c r="H404" s="139"/>
      <c r="I404" s="139"/>
      <c r="J404" s="139"/>
      <c r="K404" s="16">
        <f t="shared" si="19"/>
        <v>2657634.5137601942</v>
      </c>
      <c r="L404" s="18">
        <v>91245451.6391</v>
      </c>
      <c r="M404" s="16">
        <f t="shared" si="20"/>
        <v>88587817.125339806</v>
      </c>
    </row>
    <row r="405" spans="1:13" ht="18" x14ac:dyDescent="0.35">
      <c r="A405" s="105">
        <v>400</v>
      </c>
      <c r="B405" s="106" t="s">
        <v>52</v>
      </c>
      <c r="C405" s="106" t="s">
        <v>463</v>
      </c>
      <c r="D405" s="107">
        <v>2333829.1541097085</v>
      </c>
      <c r="E405" s="107">
        <v>595209.44209999999</v>
      </c>
      <c r="F405" s="107">
        <v>55647.5651</v>
      </c>
      <c r="G405" s="87">
        <f t="shared" si="18"/>
        <v>2984686.1613097084</v>
      </c>
      <c r="H405" s="139"/>
      <c r="I405" s="139"/>
      <c r="J405" s="139"/>
      <c r="K405" s="16">
        <f t="shared" si="19"/>
        <v>2333829.1541097085</v>
      </c>
      <c r="L405" s="18">
        <v>80128134.291099995</v>
      </c>
      <c r="M405" s="16">
        <f t="shared" si="20"/>
        <v>77794305.136990294</v>
      </c>
    </row>
    <row r="406" spans="1:13" ht="18" x14ac:dyDescent="0.35">
      <c r="A406" s="105">
        <v>401</v>
      </c>
      <c r="B406" s="106" t="s">
        <v>52</v>
      </c>
      <c r="C406" s="106" t="s">
        <v>464</v>
      </c>
      <c r="D406" s="107">
        <v>2426840.7232951452</v>
      </c>
      <c r="E406" s="107">
        <v>618930.70030000003</v>
      </c>
      <c r="F406" s="107">
        <v>57865.322699999997</v>
      </c>
      <c r="G406" s="87">
        <f t="shared" si="18"/>
        <v>3103636.7462951452</v>
      </c>
      <c r="H406" s="139"/>
      <c r="I406" s="139"/>
      <c r="J406" s="139"/>
      <c r="K406" s="16">
        <f t="shared" si="19"/>
        <v>2426840.7232951452</v>
      </c>
      <c r="L406" s="18">
        <v>83321531.499799997</v>
      </c>
      <c r="M406" s="16">
        <f t="shared" si="20"/>
        <v>80894690.776504844</v>
      </c>
    </row>
    <row r="407" spans="1:13" ht="18" x14ac:dyDescent="0.35">
      <c r="A407" s="105">
        <v>402</v>
      </c>
      <c r="B407" s="106" t="s">
        <v>52</v>
      </c>
      <c r="C407" s="106" t="s">
        <v>465</v>
      </c>
      <c r="D407" s="107">
        <v>1910538.9057466018</v>
      </c>
      <c r="E407" s="107">
        <v>487255.37349999999</v>
      </c>
      <c r="F407" s="107">
        <v>45554.679100000001</v>
      </c>
      <c r="G407" s="87">
        <f t="shared" si="18"/>
        <v>2443348.9583466016</v>
      </c>
      <c r="H407" s="139"/>
      <c r="I407" s="139"/>
      <c r="J407" s="139"/>
      <c r="K407" s="16">
        <f t="shared" si="19"/>
        <v>1910538.9057466018</v>
      </c>
      <c r="L407" s="18">
        <v>65595169.0973</v>
      </c>
      <c r="M407" s="16">
        <f t="shared" si="20"/>
        <v>63684630.191553399</v>
      </c>
    </row>
    <row r="408" spans="1:13" ht="18" x14ac:dyDescent="0.35">
      <c r="A408" s="105">
        <v>403</v>
      </c>
      <c r="B408" s="106" t="s">
        <v>52</v>
      </c>
      <c r="C408" s="106" t="s">
        <v>466</v>
      </c>
      <c r="D408" s="107">
        <v>2106436.9925155342</v>
      </c>
      <c r="E408" s="107">
        <v>537216.35309999995</v>
      </c>
      <c r="F408" s="107">
        <v>50225.651400000002</v>
      </c>
      <c r="G408" s="87">
        <f t="shared" si="18"/>
        <v>2693878.997015534</v>
      </c>
      <c r="H408" s="139"/>
      <c r="I408" s="139"/>
      <c r="J408" s="139"/>
      <c r="K408" s="16">
        <f t="shared" si="19"/>
        <v>2106436.9925155342</v>
      </c>
      <c r="L408" s="18">
        <v>72321003.409700006</v>
      </c>
      <c r="M408" s="16">
        <f t="shared" si="20"/>
        <v>70214566.417184472</v>
      </c>
    </row>
    <row r="409" spans="1:13" ht="18" x14ac:dyDescent="0.35">
      <c r="A409" s="105">
        <v>404</v>
      </c>
      <c r="B409" s="106" t="s">
        <v>52</v>
      </c>
      <c r="C409" s="106" t="s">
        <v>467</v>
      </c>
      <c r="D409" s="107">
        <v>2597311.6200553398</v>
      </c>
      <c r="E409" s="107">
        <v>662406.84219999996</v>
      </c>
      <c r="F409" s="107">
        <v>61930.011899999998</v>
      </c>
      <c r="G409" s="87">
        <f t="shared" si="18"/>
        <v>3321648.4741553394</v>
      </c>
      <c r="H409" s="139"/>
      <c r="I409" s="139"/>
      <c r="J409" s="139"/>
      <c r="K409" s="16">
        <f t="shared" si="19"/>
        <v>2597311.6200553398</v>
      </c>
      <c r="L409" s="18">
        <v>89174365.621900007</v>
      </c>
      <c r="M409" s="16">
        <f t="shared" si="20"/>
        <v>86577054.001844674</v>
      </c>
    </row>
    <row r="410" spans="1:13" ht="18" x14ac:dyDescent="0.35">
      <c r="A410" s="105">
        <v>405</v>
      </c>
      <c r="B410" s="106" t="s">
        <v>52</v>
      </c>
      <c r="C410" s="106" t="s">
        <v>468</v>
      </c>
      <c r="D410" s="107">
        <v>3036703.21014466</v>
      </c>
      <c r="E410" s="107">
        <v>774467.32559999998</v>
      </c>
      <c r="F410" s="107">
        <v>72406.816600000006</v>
      </c>
      <c r="G410" s="87">
        <f t="shared" si="18"/>
        <v>3883577.3523446601</v>
      </c>
      <c r="H410" s="139"/>
      <c r="I410" s="139"/>
      <c r="J410" s="139"/>
      <c r="K410" s="16">
        <f t="shared" si="19"/>
        <v>3036703.21014466</v>
      </c>
      <c r="L410" s="18">
        <v>104260143.5483</v>
      </c>
      <c r="M410" s="16">
        <f t="shared" si="20"/>
        <v>101223440.33815534</v>
      </c>
    </row>
    <row r="411" spans="1:13" ht="18" x14ac:dyDescent="0.35">
      <c r="A411" s="105">
        <v>406</v>
      </c>
      <c r="B411" s="106" t="s">
        <v>52</v>
      </c>
      <c r="C411" s="106" t="s">
        <v>469</v>
      </c>
      <c r="D411" s="107">
        <v>1981758.5021912619</v>
      </c>
      <c r="E411" s="107">
        <v>505418.90370000002</v>
      </c>
      <c r="F411" s="107">
        <v>47252.831299999998</v>
      </c>
      <c r="G411" s="87">
        <f t="shared" si="18"/>
        <v>2534430.2371912622</v>
      </c>
      <c r="H411" s="139"/>
      <c r="I411" s="139"/>
      <c r="J411" s="139"/>
      <c r="K411" s="16">
        <f t="shared" si="19"/>
        <v>1981758.5021912619</v>
      </c>
      <c r="L411" s="18">
        <v>68040375.241899997</v>
      </c>
      <c r="M411" s="16">
        <f t="shared" si="20"/>
        <v>66058616.739708737</v>
      </c>
    </row>
    <row r="412" spans="1:13" ht="18" x14ac:dyDescent="0.35">
      <c r="A412" s="105">
        <v>407</v>
      </c>
      <c r="B412" s="106" t="s">
        <v>52</v>
      </c>
      <c r="C412" s="106" t="s">
        <v>470</v>
      </c>
      <c r="D412" s="107">
        <v>2330272.1305805822</v>
      </c>
      <c r="E412" s="107">
        <v>594302.2746</v>
      </c>
      <c r="F412" s="107">
        <v>55562.751799999998</v>
      </c>
      <c r="G412" s="87">
        <f t="shared" si="18"/>
        <v>2980137.1569805825</v>
      </c>
      <c r="H412" s="139"/>
      <c r="I412" s="139"/>
      <c r="J412" s="139"/>
      <c r="K412" s="16">
        <f t="shared" si="19"/>
        <v>2330272.1305805822</v>
      </c>
      <c r="L412" s="18">
        <v>80006009.816599995</v>
      </c>
      <c r="M412" s="16">
        <f t="shared" si="20"/>
        <v>77675737.686019406</v>
      </c>
    </row>
    <row r="413" spans="1:13" ht="18" x14ac:dyDescent="0.35">
      <c r="A413" s="105">
        <v>408</v>
      </c>
      <c r="B413" s="106" t="s">
        <v>53</v>
      </c>
      <c r="C413" s="106" t="s">
        <v>471</v>
      </c>
      <c r="D413" s="107">
        <v>2367897.4845436895</v>
      </c>
      <c r="E413" s="107">
        <v>603898.07810000004</v>
      </c>
      <c r="F413" s="107">
        <v>56459.886599999998</v>
      </c>
      <c r="G413" s="87">
        <f t="shared" si="18"/>
        <v>3028255.4492436894</v>
      </c>
      <c r="H413" s="139"/>
      <c r="I413" s="139"/>
      <c r="J413" s="139"/>
      <c r="K413" s="16">
        <f t="shared" si="19"/>
        <v>2367897.4845436895</v>
      </c>
      <c r="L413" s="18">
        <v>81297813.636000007</v>
      </c>
      <c r="M413" s="16">
        <f t="shared" si="20"/>
        <v>78929916.151456311</v>
      </c>
    </row>
    <row r="414" spans="1:13" ht="18" x14ac:dyDescent="0.35">
      <c r="A414" s="105">
        <v>409</v>
      </c>
      <c r="B414" s="106" t="s">
        <v>53</v>
      </c>
      <c r="C414" s="106" t="s">
        <v>472</v>
      </c>
      <c r="D414" s="107">
        <v>2439979.5357407765</v>
      </c>
      <c r="E414" s="107">
        <v>622281.56480000005</v>
      </c>
      <c r="F414" s="107">
        <v>58178.6031</v>
      </c>
      <c r="G414" s="87">
        <f t="shared" si="18"/>
        <v>3120439.7036407767</v>
      </c>
      <c r="H414" s="139"/>
      <c r="I414" s="139"/>
      <c r="J414" s="139"/>
      <c r="K414" s="16">
        <f t="shared" si="19"/>
        <v>2439979.5357407765</v>
      </c>
      <c r="L414" s="18">
        <v>83772630.7271</v>
      </c>
      <c r="M414" s="16">
        <f t="shared" si="20"/>
        <v>81332651.191359222</v>
      </c>
    </row>
    <row r="415" spans="1:13" ht="18" x14ac:dyDescent="0.35">
      <c r="A415" s="105">
        <v>410</v>
      </c>
      <c r="B415" s="106" t="s">
        <v>53</v>
      </c>
      <c r="C415" s="106" t="s">
        <v>473</v>
      </c>
      <c r="D415" s="107">
        <v>2654467.2237145631</v>
      </c>
      <c r="E415" s="107">
        <v>676983.55409999995</v>
      </c>
      <c r="F415" s="107">
        <v>63292.823900000003</v>
      </c>
      <c r="G415" s="87">
        <f t="shared" si="18"/>
        <v>3394743.6017145631</v>
      </c>
      <c r="H415" s="139"/>
      <c r="I415" s="139"/>
      <c r="J415" s="139"/>
      <c r="K415" s="16">
        <f t="shared" si="19"/>
        <v>2654467.2237145631</v>
      </c>
      <c r="L415" s="18">
        <v>91136708.014200002</v>
      </c>
      <c r="M415" s="16">
        <f t="shared" si="20"/>
        <v>88482240.790485442</v>
      </c>
    </row>
    <row r="416" spans="1:13" ht="18" x14ac:dyDescent="0.35">
      <c r="A416" s="105">
        <v>411</v>
      </c>
      <c r="B416" s="106" t="s">
        <v>53</v>
      </c>
      <c r="C416" s="106" t="s">
        <v>474</v>
      </c>
      <c r="D416" s="107">
        <v>2488827.0169456308</v>
      </c>
      <c r="E416" s="107">
        <v>634739.40989999997</v>
      </c>
      <c r="F416" s="107">
        <v>59343.317000000003</v>
      </c>
      <c r="G416" s="87">
        <f t="shared" si="18"/>
        <v>3182909.7438456304</v>
      </c>
      <c r="H416" s="139"/>
      <c r="I416" s="139"/>
      <c r="J416" s="139"/>
      <c r="K416" s="16">
        <f t="shared" si="19"/>
        <v>2488827.0169456308</v>
      </c>
      <c r="L416" s="18">
        <v>85449727.581799999</v>
      </c>
      <c r="M416" s="16">
        <f t="shared" si="20"/>
        <v>82960900.564854369</v>
      </c>
    </row>
    <row r="417" spans="1:13" ht="18" x14ac:dyDescent="0.35">
      <c r="A417" s="105">
        <v>412</v>
      </c>
      <c r="B417" s="106" t="s">
        <v>53</v>
      </c>
      <c r="C417" s="106" t="s">
        <v>475</v>
      </c>
      <c r="D417" s="107">
        <v>2327596.3147572814</v>
      </c>
      <c r="E417" s="107">
        <v>593619.84639999992</v>
      </c>
      <c r="F417" s="107">
        <v>55498.9499</v>
      </c>
      <c r="G417" s="87">
        <f t="shared" si="18"/>
        <v>2976715.111057281</v>
      </c>
      <c r="H417" s="139"/>
      <c r="I417" s="139"/>
      <c r="J417" s="139"/>
      <c r="K417" s="16">
        <f t="shared" si="19"/>
        <v>2327596.3147572814</v>
      </c>
      <c r="L417" s="18">
        <v>79914140.140000001</v>
      </c>
      <c r="M417" s="16">
        <f t="shared" si="20"/>
        <v>77586543.825242713</v>
      </c>
    </row>
    <row r="418" spans="1:13" ht="18" x14ac:dyDescent="0.35">
      <c r="A418" s="105">
        <v>413</v>
      </c>
      <c r="B418" s="106" t="s">
        <v>53</v>
      </c>
      <c r="C418" s="106" t="s">
        <v>476</v>
      </c>
      <c r="D418" s="107">
        <v>2177198.0332922325</v>
      </c>
      <c r="E418" s="107">
        <v>555262.93530000001</v>
      </c>
      <c r="F418" s="107">
        <v>51912.869899999998</v>
      </c>
      <c r="G418" s="87">
        <f t="shared" si="18"/>
        <v>2784373.8384922324</v>
      </c>
      <c r="H418" s="139"/>
      <c r="I418" s="139"/>
      <c r="J418" s="139"/>
      <c r="K418" s="16">
        <f t="shared" si="19"/>
        <v>2177198.0332922325</v>
      </c>
      <c r="L418" s="18">
        <v>74750465.809699997</v>
      </c>
      <c r="M418" s="16">
        <f t="shared" si="20"/>
        <v>72573267.776407763</v>
      </c>
    </row>
    <row r="419" spans="1:13" ht="18" x14ac:dyDescent="0.35">
      <c r="A419" s="105">
        <v>414</v>
      </c>
      <c r="B419" s="106" t="s">
        <v>53</v>
      </c>
      <c r="C419" s="106" t="s">
        <v>477</v>
      </c>
      <c r="D419" s="107">
        <v>2184322.9844388347</v>
      </c>
      <c r="E419" s="107">
        <v>557080.05130000005</v>
      </c>
      <c r="F419" s="107">
        <v>52082.756399999998</v>
      </c>
      <c r="G419" s="87">
        <f t="shared" si="18"/>
        <v>2793485.7921388345</v>
      </c>
      <c r="H419" s="139"/>
      <c r="I419" s="139"/>
      <c r="J419" s="139"/>
      <c r="K419" s="16">
        <f t="shared" si="19"/>
        <v>2184322.9844388347</v>
      </c>
      <c r="L419" s="18">
        <v>74995089.132400006</v>
      </c>
      <c r="M419" s="16">
        <f t="shared" si="20"/>
        <v>72810766.147961169</v>
      </c>
    </row>
    <row r="420" spans="1:13" ht="18" x14ac:dyDescent="0.35">
      <c r="A420" s="105">
        <v>415</v>
      </c>
      <c r="B420" s="106" t="s">
        <v>53</v>
      </c>
      <c r="C420" s="106" t="s">
        <v>478</v>
      </c>
      <c r="D420" s="107">
        <v>2338754.3096533976</v>
      </c>
      <c r="E420" s="107">
        <v>596465.53190000006</v>
      </c>
      <c r="F420" s="107">
        <v>55764.999900000003</v>
      </c>
      <c r="G420" s="87">
        <f t="shared" si="18"/>
        <v>2990984.8414533976</v>
      </c>
      <c r="H420" s="139"/>
      <c r="I420" s="139"/>
      <c r="J420" s="139"/>
      <c r="K420" s="16">
        <f t="shared" si="19"/>
        <v>2338754.3096533976</v>
      </c>
      <c r="L420" s="18">
        <v>80297231.298099995</v>
      </c>
      <c r="M420" s="16">
        <f t="shared" si="20"/>
        <v>77958476.988446593</v>
      </c>
    </row>
    <row r="421" spans="1:13" ht="18" x14ac:dyDescent="0.35">
      <c r="A421" s="105">
        <v>416</v>
      </c>
      <c r="B421" s="106" t="s">
        <v>53</v>
      </c>
      <c r="C421" s="106" t="s">
        <v>479</v>
      </c>
      <c r="D421" s="107">
        <v>2193640.3469300969</v>
      </c>
      <c r="E421" s="107">
        <v>559456.3101</v>
      </c>
      <c r="F421" s="107">
        <v>52304.918599999997</v>
      </c>
      <c r="G421" s="87">
        <f t="shared" si="18"/>
        <v>2805401.5756300967</v>
      </c>
      <c r="H421" s="139"/>
      <c r="I421" s="139"/>
      <c r="J421" s="139"/>
      <c r="K421" s="16">
        <f t="shared" si="19"/>
        <v>2193640.3469300969</v>
      </c>
      <c r="L421" s="18">
        <v>75314985.244599998</v>
      </c>
      <c r="M421" s="16">
        <f t="shared" si="20"/>
        <v>73121344.897669896</v>
      </c>
    </row>
    <row r="422" spans="1:13" ht="18" x14ac:dyDescent="0.35">
      <c r="A422" s="105">
        <v>417</v>
      </c>
      <c r="B422" s="106" t="s">
        <v>53</v>
      </c>
      <c r="C422" s="106" t="s">
        <v>480</v>
      </c>
      <c r="D422" s="107">
        <v>2644858.0163271846</v>
      </c>
      <c r="E422" s="107">
        <v>674532.86430000002</v>
      </c>
      <c r="F422" s="107">
        <v>63063.703000000001</v>
      </c>
      <c r="G422" s="87">
        <f t="shared" si="18"/>
        <v>3382454.5836271849</v>
      </c>
      <c r="H422" s="139"/>
      <c r="I422" s="139"/>
      <c r="J422" s="139"/>
      <c r="K422" s="16">
        <f t="shared" si="19"/>
        <v>2644858.0163271846</v>
      </c>
      <c r="L422" s="18">
        <v>90806791.893900007</v>
      </c>
      <c r="M422" s="16">
        <f t="shared" si="20"/>
        <v>88161933.87757282</v>
      </c>
    </row>
    <row r="423" spans="1:13" ht="18" x14ac:dyDescent="0.35">
      <c r="A423" s="105">
        <v>418</v>
      </c>
      <c r="B423" s="106" t="s">
        <v>53</v>
      </c>
      <c r="C423" s="106" t="s">
        <v>481</v>
      </c>
      <c r="D423" s="107">
        <v>2182846.5656388346</v>
      </c>
      <c r="E423" s="107">
        <v>556703.51199999999</v>
      </c>
      <c r="F423" s="107">
        <v>52047.552900000002</v>
      </c>
      <c r="G423" s="87">
        <f t="shared" si="18"/>
        <v>2791597.6305388347</v>
      </c>
      <c r="H423" s="139"/>
      <c r="I423" s="139"/>
      <c r="J423" s="139"/>
      <c r="K423" s="16">
        <f t="shared" si="19"/>
        <v>2182846.5656388346</v>
      </c>
      <c r="L423" s="18">
        <v>74944398.753600001</v>
      </c>
      <c r="M423" s="16">
        <f t="shared" si="20"/>
        <v>72761552.187961161</v>
      </c>
    </row>
    <row r="424" spans="1:13" ht="18" x14ac:dyDescent="0.35">
      <c r="A424" s="105">
        <v>419</v>
      </c>
      <c r="B424" s="106" t="s">
        <v>53</v>
      </c>
      <c r="C424" s="106" t="s">
        <v>482</v>
      </c>
      <c r="D424" s="107">
        <v>2424426.4185990291</v>
      </c>
      <c r="E424" s="107">
        <v>618314.9669</v>
      </c>
      <c r="F424" s="107">
        <v>57807.756300000001</v>
      </c>
      <c r="G424" s="87">
        <f t="shared" si="18"/>
        <v>3100549.141799029</v>
      </c>
      <c r="H424" s="139"/>
      <c r="I424" s="139"/>
      <c r="J424" s="139"/>
      <c r="K424" s="16">
        <f t="shared" si="19"/>
        <v>2424426.4185990291</v>
      </c>
      <c r="L424" s="18">
        <v>83238640.371900007</v>
      </c>
      <c r="M424" s="16">
        <f t="shared" si="20"/>
        <v>80814213.953300983</v>
      </c>
    </row>
    <row r="425" spans="1:13" ht="18" x14ac:dyDescent="0.35">
      <c r="A425" s="105">
        <v>420</v>
      </c>
      <c r="B425" s="106" t="s">
        <v>53</v>
      </c>
      <c r="C425" s="106" t="s">
        <v>483</v>
      </c>
      <c r="D425" s="107">
        <v>2642075.1708902908</v>
      </c>
      <c r="E425" s="107">
        <v>673823.1398</v>
      </c>
      <c r="F425" s="107">
        <v>62997.349099999999</v>
      </c>
      <c r="G425" s="87">
        <f t="shared" si="18"/>
        <v>3378895.659790291</v>
      </c>
      <c r="H425" s="139"/>
      <c r="I425" s="139"/>
      <c r="J425" s="139"/>
      <c r="K425" s="16">
        <f t="shared" si="19"/>
        <v>2642075.1708902908</v>
      </c>
      <c r="L425" s="18">
        <v>90711247.533899993</v>
      </c>
      <c r="M425" s="16">
        <f t="shared" si="20"/>
        <v>88069172.363009706</v>
      </c>
    </row>
    <row r="426" spans="1:13" ht="18" x14ac:dyDescent="0.35">
      <c r="A426" s="105">
        <v>421</v>
      </c>
      <c r="B426" s="106" t="s">
        <v>53</v>
      </c>
      <c r="C426" s="106" t="s">
        <v>484</v>
      </c>
      <c r="D426" s="107">
        <v>2635897.4541174755</v>
      </c>
      <c r="E426" s="107">
        <v>672247.60230000003</v>
      </c>
      <c r="F426" s="107">
        <v>62850.048300000002</v>
      </c>
      <c r="G426" s="87">
        <f t="shared" si="18"/>
        <v>3370995.1047174754</v>
      </c>
      <c r="H426" s="139"/>
      <c r="I426" s="139"/>
      <c r="J426" s="139"/>
      <c r="K426" s="16">
        <f t="shared" si="19"/>
        <v>2635897.4541174755</v>
      </c>
      <c r="L426" s="18">
        <v>90499145.924700007</v>
      </c>
      <c r="M426" s="16">
        <f t="shared" si="20"/>
        <v>87863248.47058253</v>
      </c>
    </row>
    <row r="427" spans="1:13" ht="18" x14ac:dyDescent="0.35">
      <c r="A427" s="105">
        <v>422</v>
      </c>
      <c r="B427" s="106" t="s">
        <v>53</v>
      </c>
      <c r="C427" s="106" t="s">
        <v>485</v>
      </c>
      <c r="D427" s="107">
        <v>2301811.6651368928</v>
      </c>
      <c r="E427" s="107">
        <v>587043.84370000008</v>
      </c>
      <c r="F427" s="107">
        <v>54884.143600000003</v>
      </c>
      <c r="G427" s="87">
        <f t="shared" si="18"/>
        <v>2943739.652436893</v>
      </c>
      <c r="H427" s="139"/>
      <c r="I427" s="139"/>
      <c r="J427" s="139"/>
      <c r="K427" s="16">
        <f t="shared" si="19"/>
        <v>2301811.6651368928</v>
      </c>
      <c r="L427" s="18">
        <v>79028867.169699997</v>
      </c>
      <c r="M427" s="16">
        <f t="shared" si="20"/>
        <v>76727055.504563108</v>
      </c>
    </row>
    <row r="428" spans="1:13" ht="18" x14ac:dyDescent="0.35">
      <c r="A428" s="105">
        <v>423</v>
      </c>
      <c r="B428" s="106" t="s">
        <v>53</v>
      </c>
      <c r="C428" s="106" t="s">
        <v>486</v>
      </c>
      <c r="D428" s="107">
        <v>2593164.1722058253</v>
      </c>
      <c r="E428" s="107">
        <v>661349.09550000005</v>
      </c>
      <c r="F428" s="107">
        <v>61831.120699999999</v>
      </c>
      <c r="G428" s="87">
        <f t="shared" si="18"/>
        <v>3316344.388405825</v>
      </c>
      <c r="H428" s="139"/>
      <c r="I428" s="139"/>
      <c r="J428" s="139"/>
      <c r="K428" s="16">
        <f t="shared" si="19"/>
        <v>2593164.1722058253</v>
      </c>
      <c r="L428" s="18">
        <v>89031969.912400007</v>
      </c>
      <c r="M428" s="16">
        <f t="shared" si="20"/>
        <v>86438805.740194187</v>
      </c>
    </row>
    <row r="429" spans="1:13" ht="18" x14ac:dyDescent="0.35">
      <c r="A429" s="105">
        <v>424</v>
      </c>
      <c r="B429" s="106" t="s">
        <v>53</v>
      </c>
      <c r="C429" s="106" t="s">
        <v>487</v>
      </c>
      <c r="D429" s="107">
        <v>2676887.5287495144</v>
      </c>
      <c r="E429" s="107">
        <v>682701.52930000005</v>
      </c>
      <c r="F429" s="107">
        <v>63827.411099999998</v>
      </c>
      <c r="G429" s="87">
        <f t="shared" si="18"/>
        <v>3423416.4691495146</v>
      </c>
      <c r="H429" s="139"/>
      <c r="I429" s="139"/>
      <c r="J429" s="139"/>
      <c r="K429" s="16">
        <f t="shared" si="19"/>
        <v>2676887.5287495144</v>
      </c>
      <c r="L429" s="18">
        <v>91906471.8204</v>
      </c>
      <c r="M429" s="16">
        <f t="shared" si="20"/>
        <v>89229584.291650489</v>
      </c>
    </row>
    <row r="430" spans="1:13" ht="18" x14ac:dyDescent="0.35">
      <c r="A430" s="105">
        <v>425</v>
      </c>
      <c r="B430" s="106" t="s">
        <v>53</v>
      </c>
      <c r="C430" s="106" t="s">
        <v>488</v>
      </c>
      <c r="D430" s="107">
        <v>2562517.3328854367</v>
      </c>
      <c r="E430" s="107">
        <v>653533.06140000001</v>
      </c>
      <c r="F430" s="107">
        <v>61100.380799999999</v>
      </c>
      <c r="G430" s="87">
        <f t="shared" si="18"/>
        <v>3277150.7750854366</v>
      </c>
      <c r="H430" s="139"/>
      <c r="I430" s="139"/>
      <c r="J430" s="139"/>
      <c r="K430" s="16">
        <f t="shared" si="19"/>
        <v>2562517.3328854367</v>
      </c>
      <c r="L430" s="18">
        <v>87979761.762400001</v>
      </c>
      <c r="M430" s="16">
        <f t="shared" si="20"/>
        <v>85417244.429514557</v>
      </c>
    </row>
    <row r="431" spans="1:13" ht="18" x14ac:dyDescent="0.35">
      <c r="A431" s="105">
        <v>426</v>
      </c>
      <c r="B431" s="106" t="s">
        <v>53</v>
      </c>
      <c r="C431" s="106" t="s">
        <v>489</v>
      </c>
      <c r="D431" s="107">
        <v>2810092.5360990288</v>
      </c>
      <c r="E431" s="107">
        <v>716673.5438000001</v>
      </c>
      <c r="F431" s="107">
        <v>67003.536699999997</v>
      </c>
      <c r="G431" s="87">
        <f t="shared" si="18"/>
        <v>3593769.6165990289</v>
      </c>
      <c r="H431" s="139"/>
      <c r="I431" s="139"/>
      <c r="J431" s="139"/>
      <c r="K431" s="16">
        <f t="shared" si="19"/>
        <v>2810092.5360990288</v>
      </c>
      <c r="L431" s="18">
        <v>96479843.739399999</v>
      </c>
      <c r="M431" s="16">
        <f t="shared" si="20"/>
        <v>93669751.203300968</v>
      </c>
    </row>
    <row r="432" spans="1:13" ht="18" x14ac:dyDescent="0.35">
      <c r="A432" s="105">
        <v>427</v>
      </c>
      <c r="B432" s="106" t="s">
        <v>53</v>
      </c>
      <c r="C432" s="106" t="s">
        <v>490</v>
      </c>
      <c r="D432" s="107">
        <v>2237739.8912067963</v>
      </c>
      <c r="E432" s="107">
        <v>570703.26240000001</v>
      </c>
      <c r="F432" s="107">
        <v>53356.423300000002</v>
      </c>
      <c r="G432" s="87">
        <f t="shared" si="18"/>
        <v>2861799.5769067961</v>
      </c>
      <c r="H432" s="139"/>
      <c r="I432" s="139"/>
      <c r="J432" s="139"/>
      <c r="K432" s="16">
        <f t="shared" si="19"/>
        <v>2237739.8912067963</v>
      </c>
      <c r="L432" s="18">
        <v>76829069.598100007</v>
      </c>
      <c r="M432" s="16">
        <f t="shared" si="20"/>
        <v>74591329.706893206</v>
      </c>
    </row>
    <row r="433" spans="1:13" ht="18" x14ac:dyDescent="0.35">
      <c r="A433" s="105">
        <v>428</v>
      </c>
      <c r="B433" s="106" t="s">
        <v>53</v>
      </c>
      <c r="C433" s="106" t="s">
        <v>53</v>
      </c>
      <c r="D433" s="107">
        <v>3081959.2377932034</v>
      </c>
      <c r="E433" s="107">
        <v>786009.22230000002</v>
      </c>
      <c r="F433" s="107">
        <v>73485.896299999993</v>
      </c>
      <c r="G433" s="87">
        <f t="shared" si="18"/>
        <v>3941454.3563932036</v>
      </c>
      <c r="H433" s="139"/>
      <c r="I433" s="139"/>
      <c r="J433" s="139"/>
      <c r="K433" s="16">
        <f t="shared" si="19"/>
        <v>3081959.2377932034</v>
      </c>
      <c r="L433" s="18">
        <v>105813933.8309</v>
      </c>
      <c r="M433" s="16">
        <f t="shared" si="20"/>
        <v>102731974.59310679</v>
      </c>
    </row>
    <row r="434" spans="1:13" ht="18" x14ac:dyDescent="0.35">
      <c r="A434" s="105">
        <v>429</v>
      </c>
      <c r="B434" s="106" t="s">
        <v>53</v>
      </c>
      <c r="C434" s="106" t="s">
        <v>491</v>
      </c>
      <c r="D434" s="107">
        <v>2168598.9885873781</v>
      </c>
      <c r="E434" s="107">
        <v>553069.87309999997</v>
      </c>
      <c r="F434" s="107">
        <v>51707.835200000001</v>
      </c>
      <c r="G434" s="87">
        <f t="shared" si="18"/>
        <v>2773376.6968873781</v>
      </c>
      <c r="H434" s="139"/>
      <c r="I434" s="139"/>
      <c r="J434" s="139"/>
      <c r="K434" s="16">
        <f t="shared" si="19"/>
        <v>2168598.9885873781</v>
      </c>
      <c r="L434" s="18">
        <v>74455231.941499993</v>
      </c>
      <c r="M434" s="16">
        <f t="shared" si="20"/>
        <v>72286632.952912614</v>
      </c>
    </row>
    <row r="435" spans="1:13" ht="18" x14ac:dyDescent="0.35">
      <c r="A435" s="105">
        <v>430</v>
      </c>
      <c r="B435" s="106" t="s">
        <v>53</v>
      </c>
      <c r="C435" s="106" t="s">
        <v>492</v>
      </c>
      <c r="D435" s="107">
        <v>2048751.1748213593</v>
      </c>
      <c r="E435" s="107">
        <v>522504.4179</v>
      </c>
      <c r="F435" s="107">
        <v>48850.197200000002</v>
      </c>
      <c r="G435" s="87">
        <f t="shared" si="18"/>
        <v>2620105.7899213592</v>
      </c>
      <c r="H435" s="139"/>
      <c r="I435" s="139"/>
      <c r="J435" s="139"/>
      <c r="K435" s="16">
        <f t="shared" si="19"/>
        <v>2048751.1748213593</v>
      </c>
      <c r="L435" s="18">
        <v>70340457.002200007</v>
      </c>
      <c r="M435" s="16">
        <f t="shared" si="20"/>
        <v>68291705.827378646</v>
      </c>
    </row>
    <row r="436" spans="1:13" ht="18" x14ac:dyDescent="0.35">
      <c r="A436" s="105">
        <v>431</v>
      </c>
      <c r="B436" s="106" t="s">
        <v>53</v>
      </c>
      <c r="C436" s="106" t="s">
        <v>493</v>
      </c>
      <c r="D436" s="107">
        <v>2492275.0956757283</v>
      </c>
      <c r="E436" s="107">
        <v>635618.79260000004</v>
      </c>
      <c r="F436" s="107">
        <v>59425.532599999999</v>
      </c>
      <c r="G436" s="87">
        <f t="shared" si="18"/>
        <v>3187319.4208757286</v>
      </c>
      <c r="H436" s="139"/>
      <c r="I436" s="139"/>
      <c r="J436" s="139"/>
      <c r="K436" s="16">
        <f t="shared" si="19"/>
        <v>2492275.0956757283</v>
      </c>
      <c r="L436" s="18">
        <v>85568111.618200004</v>
      </c>
      <c r="M436" s="16">
        <f t="shared" si="20"/>
        <v>83075836.522524282</v>
      </c>
    </row>
    <row r="437" spans="1:13" ht="18" x14ac:dyDescent="0.35">
      <c r="A437" s="105">
        <v>432</v>
      </c>
      <c r="B437" s="106" t="s">
        <v>53</v>
      </c>
      <c r="C437" s="106" t="s">
        <v>494</v>
      </c>
      <c r="D437" s="107">
        <v>2480112.9999145633</v>
      </c>
      <c r="E437" s="107">
        <v>632517.02560000005</v>
      </c>
      <c r="F437" s="107">
        <v>59135.540999999997</v>
      </c>
      <c r="G437" s="87">
        <f t="shared" si="18"/>
        <v>3171765.5665145637</v>
      </c>
      <c r="H437" s="139"/>
      <c r="I437" s="139"/>
      <c r="J437" s="139"/>
      <c r="K437" s="16">
        <f t="shared" si="19"/>
        <v>2480112.9999145633</v>
      </c>
      <c r="L437" s="18">
        <v>85150546.330400005</v>
      </c>
      <c r="M437" s="16">
        <f t="shared" si="20"/>
        <v>82670433.330485448</v>
      </c>
    </row>
    <row r="438" spans="1:13" ht="18" x14ac:dyDescent="0.35">
      <c r="A438" s="105">
        <v>433</v>
      </c>
      <c r="B438" s="106" t="s">
        <v>53</v>
      </c>
      <c r="C438" s="106" t="s">
        <v>495</v>
      </c>
      <c r="D438" s="107">
        <v>2352565.4115233007</v>
      </c>
      <c r="E438" s="107">
        <v>599987.8541</v>
      </c>
      <c r="F438" s="107">
        <v>56094.310299999997</v>
      </c>
      <c r="G438" s="87">
        <f t="shared" si="18"/>
        <v>3008647.5759233008</v>
      </c>
      <c r="H438" s="139"/>
      <c r="I438" s="139"/>
      <c r="J438" s="139"/>
      <c r="K438" s="16">
        <f t="shared" si="19"/>
        <v>2352565.4115233007</v>
      </c>
      <c r="L438" s="18">
        <v>80771412.462300003</v>
      </c>
      <c r="M438" s="16">
        <f t="shared" si="20"/>
        <v>78418847.050776705</v>
      </c>
    </row>
    <row r="439" spans="1:13" ht="18" x14ac:dyDescent="0.35">
      <c r="A439" s="105">
        <v>434</v>
      </c>
      <c r="B439" s="106" t="s">
        <v>53</v>
      </c>
      <c r="C439" s="106" t="s">
        <v>496</v>
      </c>
      <c r="D439" s="107">
        <v>2401974.6329155341</v>
      </c>
      <c r="E439" s="107">
        <v>612588.96290000004</v>
      </c>
      <c r="F439" s="107">
        <v>57272.418400000002</v>
      </c>
      <c r="G439" s="87">
        <f t="shared" si="18"/>
        <v>3071836.0142155341</v>
      </c>
      <c r="H439" s="139"/>
      <c r="I439" s="139"/>
      <c r="J439" s="139"/>
      <c r="K439" s="16">
        <f t="shared" si="19"/>
        <v>2401974.6329155341</v>
      </c>
      <c r="L439" s="18">
        <v>82467795.730100006</v>
      </c>
      <c r="M439" s="16">
        <f t="shared" si="20"/>
        <v>80065821.097184479</v>
      </c>
    </row>
    <row r="440" spans="1:13" ht="18" x14ac:dyDescent="0.35">
      <c r="A440" s="105">
        <v>435</v>
      </c>
      <c r="B440" s="106" t="s">
        <v>53</v>
      </c>
      <c r="C440" s="106" t="s">
        <v>497</v>
      </c>
      <c r="D440" s="107">
        <v>2023218.2572660192</v>
      </c>
      <c r="E440" s="107">
        <v>515992.61580000003</v>
      </c>
      <c r="F440" s="107">
        <v>48241.393100000001</v>
      </c>
      <c r="G440" s="87">
        <f t="shared" si="18"/>
        <v>2587452.2661660193</v>
      </c>
      <c r="H440" s="139"/>
      <c r="I440" s="139"/>
      <c r="J440" s="139"/>
      <c r="K440" s="16">
        <f t="shared" si="19"/>
        <v>2023218.2572660192</v>
      </c>
      <c r="L440" s="18">
        <v>69463826.832800001</v>
      </c>
      <c r="M440" s="16">
        <f t="shared" si="20"/>
        <v>67440608.575533986</v>
      </c>
    </row>
    <row r="441" spans="1:13" ht="18" x14ac:dyDescent="0.35">
      <c r="A441" s="105">
        <v>436</v>
      </c>
      <c r="B441" s="106" t="s">
        <v>53</v>
      </c>
      <c r="C441" s="106" t="s">
        <v>498</v>
      </c>
      <c r="D441" s="107">
        <v>2420908.6487359223</v>
      </c>
      <c r="E441" s="107">
        <v>617417.81040000007</v>
      </c>
      <c r="F441" s="107">
        <v>57723.878900000003</v>
      </c>
      <c r="G441" s="87">
        <f t="shared" si="18"/>
        <v>3096050.3380359225</v>
      </c>
      <c r="H441" s="139"/>
      <c r="I441" s="139"/>
      <c r="J441" s="139"/>
      <c r="K441" s="16">
        <f t="shared" si="19"/>
        <v>2420908.6487359223</v>
      </c>
      <c r="L441" s="18">
        <v>83117863.606600001</v>
      </c>
      <c r="M441" s="16">
        <f t="shared" si="20"/>
        <v>80696954.957864076</v>
      </c>
    </row>
    <row r="442" spans="1:13" ht="18" x14ac:dyDescent="0.35">
      <c r="A442" s="105">
        <v>437</v>
      </c>
      <c r="B442" s="106" t="s">
        <v>53</v>
      </c>
      <c r="C442" s="106" t="s">
        <v>499</v>
      </c>
      <c r="D442" s="107">
        <v>2183805.3135815528</v>
      </c>
      <c r="E442" s="107">
        <v>556948.02689999994</v>
      </c>
      <c r="F442" s="107">
        <v>52070.413200000003</v>
      </c>
      <c r="G442" s="87">
        <f t="shared" si="18"/>
        <v>2792823.7536815526</v>
      </c>
      <c r="H442" s="139"/>
      <c r="I442" s="139"/>
      <c r="J442" s="139"/>
      <c r="K442" s="16">
        <f t="shared" si="19"/>
        <v>2183805.3135815528</v>
      </c>
      <c r="L442" s="18">
        <v>74977315.766299993</v>
      </c>
      <c r="M442" s="16">
        <f t="shared" si="20"/>
        <v>72793510.452718437</v>
      </c>
    </row>
    <row r="443" spans="1:13" ht="18" x14ac:dyDescent="0.35">
      <c r="A443" s="105">
        <v>438</v>
      </c>
      <c r="B443" s="106" t="s">
        <v>53</v>
      </c>
      <c r="C443" s="106" t="s">
        <v>500</v>
      </c>
      <c r="D443" s="107">
        <v>2262613.7399271843</v>
      </c>
      <c r="E443" s="107">
        <v>577046.97849999997</v>
      </c>
      <c r="F443" s="107">
        <v>53949.512600000002</v>
      </c>
      <c r="G443" s="87">
        <f t="shared" si="18"/>
        <v>2893610.2310271841</v>
      </c>
      <c r="H443" s="139"/>
      <c r="I443" s="139"/>
      <c r="J443" s="139"/>
      <c r="K443" s="16">
        <f t="shared" si="19"/>
        <v>2262613.7399271843</v>
      </c>
      <c r="L443" s="18">
        <v>77683071.737499997</v>
      </c>
      <c r="M443" s="16">
        <f t="shared" si="20"/>
        <v>75420457.997572809</v>
      </c>
    </row>
    <row r="444" spans="1:13" ht="18" x14ac:dyDescent="0.35">
      <c r="A444" s="105">
        <v>439</v>
      </c>
      <c r="B444" s="106" t="s">
        <v>53</v>
      </c>
      <c r="C444" s="106" t="s">
        <v>501</v>
      </c>
      <c r="D444" s="107">
        <v>2427738.0949485437</v>
      </c>
      <c r="E444" s="107">
        <v>619159.56209999998</v>
      </c>
      <c r="F444" s="107">
        <v>57886.719499999999</v>
      </c>
      <c r="G444" s="87">
        <f t="shared" si="18"/>
        <v>3104784.376548544</v>
      </c>
      <c r="H444" s="139"/>
      <c r="I444" s="139"/>
      <c r="J444" s="139"/>
      <c r="K444" s="16">
        <f t="shared" si="19"/>
        <v>2427738.0949485437</v>
      </c>
      <c r="L444" s="18">
        <v>83352341.259900004</v>
      </c>
      <c r="M444" s="16">
        <f t="shared" si="20"/>
        <v>80924603.164951459</v>
      </c>
    </row>
    <row r="445" spans="1:13" ht="18" x14ac:dyDescent="0.35">
      <c r="A445" s="105">
        <v>440</v>
      </c>
      <c r="B445" s="106" t="s">
        <v>53</v>
      </c>
      <c r="C445" s="106" t="s">
        <v>502</v>
      </c>
      <c r="D445" s="107">
        <v>2352935.5396718443</v>
      </c>
      <c r="E445" s="107">
        <v>600082.24990000005</v>
      </c>
      <c r="F445" s="107">
        <v>56103.135600000001</v>
      </c>
      <c r="G445" s="87">
        <f t="shared" si="18"/>
        <v>3009120.9251718447</v>
      </c>
      <c r="H445" s="139"/>
      <c r="I445" s="139"/>
      <c r="J445" s="139"/>
      <c r="K445" s="16">
        <f t="shared" si="19"/>
        <v>2352935.5396718443</v>
      </c>
      <c r="L445" s="18">
        <v>80784120.1954</v>
      </c>
      <c r="M445" s="16">
        <f t="shared" si="20"/>
        <v>78431184.655728161</v>
      </c>
    </row>
    <row r="446" spans="1:13" ht="18" x14ac:dyDescent="0.35">
      <c r="A446" s="105">
        <v>441</v>
      </c>
      <c r="B446" s="106" t="s">
        <v>53</v>
      </c>
      <c r="C446" s="106" t="s">
        <v>503</v>
      </c>
      <c r="D446" s="107">
        <v>2306069.8819165048</v>
      </c>
      <c r="E446" s="107">
        <v>588129.84030000004</v>
      </c>
      <c r="F446" s="107">
        <v>54985.675999999999</v>
      </c>
      <c r="G446" s="87">
        <f t="shared" si="18"/>
        <v>2949185.3982165046</v>
      </c>
      <c r="H446" s="139"/>
      <c r="I446" s="139"/>
      <c r="J446" s="139"/>
      <c r="K446" s="16">
        <f t="shared" si="19"/>
        <v>2306069.8819165048</v>
      </c>
      <c r="L446" s="18">
        <v>79175065.945800006</v>
      </c>
      <c r="M446" s="16">
        <f t="shared" si="20"/>
        <v>76868996.063883498</v>
      </c>
    </row>
    <row r="447" spans="1:13" ht="18" x14ac:dyDescent="0.35">
      <c r="A447" s="105">
        <v>442</v>
      </c>
      <c r="B447" s="106" t="s">
        <v>54</v>
      </c>
      <c r="C447" s="106" t="s">
        <v>504</v>
      </c>
      <c r="D447" s="107">
        <v>1846386.7737436893</v>
      </c>
      <c r="E447" s="107">
        <v>470894.29810000001</v>
      </c>
      <c r="F447" s="107">
        <v>44025.042699999998</v>
      </c>
      <c r="G447" s="87">
        <f t="shared" si="18"/>
        <v>2361306.1145436894</v>
      </c>
      <c r="H447" s="139"/>
      <c r="I447" s="139"/>
      <c r="J447" s="139"/>
      <c r="K447" s="16">
        <f t="shared" si="19"/>
        <v>1846386.7737436893</v>
      </c>
      <c r="L447" s="18">
        <v>63392612.565200001</v>
      </c>
      <c r="M447" s="16">
        <f t="shared" si="20"/>
        <v>61546225.791456312</v>
      </c>
    </row>
    <row r="448" spans="1:13" ht="18" x14ac:dyDescent="0.35">
      <c r="A448" s="105">
        <v>443</v>
      </c>
      <c r="B448" s="106" t="s">
        <v>54</v>
      </c>
      <c r="C448" s="106" t="s">
        <v>505</v>
      </c>
      <c r="D448" s="107">
        <v>3016922.8723805822</v>
      </c>
      <c r="E448" s="107">
        <v>769422.63599999994</v>
      </c>
      <c r="F448" s="107">
        <v>71935.176399999997</v>
      </c>
      <c r="G448" s="87">
        <f t="shared" si="18"/>
        <v>3858280.6847805819</v>
      </c>
      <c r="H448" s="139"/>
      <c r="I448" s="139"/>
      <c r="J448" s="139"/>
      <c r="K448" s="16">
        <f t="shared" si="19"/>
        <v>3016922.8723805822</v>
      </c>
      <c r="L448" s="18">
        <v>103581018.61839999</v>
      </c>
      <c r="M448" s="16">
        <f t="shared" si="20"/>
        <v>100564095.74601941</v>
      </c>
    </row>
    <row r="449" spans="1:13" ht="18" x14ac:dyDescent="0.35">
      <c r="A449" s="105">
        <v>444</v>
      </c>
      <c r="B449" s="106" t="s">
        <v>54</v>
      </c>
      <c r="C449" s="106" t="s">
        <v>506</v>
      </c>
      <c r="D449" s="107">
        <v>2541129.2590456312</v>
      </c>
      <c r="E449" s="107">
        <v>648078.3419</v>
      </c>
      <c r="F449" s="107">
        <v>60590.405899999998</v>
      </c>
      <c r="G449" s="87">
        <f t="shared" si="18"/>
        <v>3249798.0068456312</v>
      </c>
      <c r="H449" s="139"/>
      <c r="I449" s="139"/>
      <c r="J449" s="139"/>
      <c r="K449" s="16">
        <f t="shared" si="19"/>
        <v>2541129.2590456312</v>
      </c>
      <c r="L449" s="18">
        <v>87245437.893900007</v>
      </c>
      <c r="M449" s="16">
        <f t="shared" si="20"/>
        <v>84704308.634854376</v>
      </c>
    </row>
    <row r="450" spans="1:13" ht="18" x14ac:dyDescent="0.35">
      <c r="A450" s="105">
        <v>445</v>
      </c>
      <c r="B450" s="106" t="s">
        <v>54</v>
      </c>
      <c r="C450" s="106" t="s">
        <v>507</v>
      </c>
      <c r="D450" s="107">
        <v>2098130.1460631066</v>
      </c>
      <c r="E450" s="107">
        <v>535097.81180000002</v>
      </c>
      <c r="F450" s="107">
        <v>50027.583899999998</v>
      </c>
      <c r="G450" s="87">
        <f t="shared" si="18"/>
        <v>2683255.5417631064</v>
      </c>
      <c r="H450" s="139"/>
      <c r="I450" s="139"/>
      <c r="J450" s="139"/>
      <c r="K450" s="16">
        <f t="shared" si="19"/>
        <v>2098130.1460631066</v>
      </c>
      <c r="L450" s="18">
        <v>72035801.681500003</v>
      </c>
      <c r="M450" s="16">
        <f t="shared" si="20"/>
        <v>69937671.535436898</v>
      </c>
    </row>
    <row r="451" spans="1:13" ht="18" x14ac:dyDescent="0.35">
      <c r="A451" s="105">
        <v>446</v>
      </c>
      <c r="B451" s="106" t="s">
        <v>54</v>
      </c>
      <c r="C451" s="106" t="s">
        <v>508</v>
      </c>
      <c r="D451" s="107">
        <v>2794300.3561660191</v>
      </c>
      <c r="E451" s="107">
        <v>712645.97629999998</v>
      </c>
      <c r="F451" s="107">
        <v>66626.989700000006</v>
      </c>
      <c r="G451" s="87">
        <f t="shared" si="18"/>
        <v>3573573.3221660191</v>
      </c>
      <c r="H451" s="139"/>
      <c r="I451" s="139"/>
      <c r="J451" s="139"/>
      <c r="K451" s="16">
        <f t="shared" si="19"/>
        <v>2794300.3561660191</v>
      </c>
      <c r="L451" s="18">
        <v>95937645.561700001</v>
      </c>
      <c r="M451" s="16">
        <f t="shared" si="20"/>
        <v>93143345.205533981</v>
      </c>
    </row>
    <row r="452" spans="1:13" ht="18" x14ac:dyDescent="0.35">
      <c r="A452" s="105">
        <v>447</v>
      </c>
      <c r="B452" s="106" t="s">
        <v>54</v>
      </c>
      <c r="C452" s="106" t="s">
        <v>509</v>
      </c>
      <c r="D452" s="107">
        <v>3418657.4515339802</v>
      </c>
      <c r="E452" s="107">
        <v>871879.24219999998</v>
      </c>
      <c r="F452" s="107">
        <v>81514.091400000005</v>
      </c>
      <c r="G452" s="87">
        <f t="shared" si="18"/>
        <v>4372050.7851339802</v>
      </c>
      <c r="H452" s="139"/>
      <c r="I452" s="139"/>
      <c r="J452" s="139"/>
      <c r="K452" s="16">
        <f t="shared" si="19"/>
        <v>3418657.4515339802</v>
      </c>
      <c r="L452" s="18">
        <v>117373905.836</v>
      </c>
      <c r="M452" s="16">
        <f t="shared" si="20"/>
        <v>113955248.38446602</v>
      </c>
    </row>
    <row r="453" spans="1:13" ht="18" x14ac:dyDescent="0.35">
      <c r="A453" s="105">
        <v>448</v>
      </c>
      <c r="B453" s="106" t="s">
        <v>54</v>
      </c>
      <c r="C453" s="106" t="s">
        <v>510</v>
      </c>
      <c r="D453" s="107">
        <v>2329036.7167805824</v>
      </c>
      <c r="E453" s="107">
        <v>593987.20010000002</v>
      </c>
      <c r="F453" s="107">
        <v>55533.294699999999</v>
      </c>
      <c r="G453" s="87">
        <f t="shared" si="18"/>
        <v>2978557.2115805824</v>
      </c>
      <c r="H453" s="139"/>
      <c r="I453" s="139"/>
      <c r="J453" s="139"/>
      <c r="K453" s="16">
        <f t="shared" si="19"/>
        <v>2329036.7167805824</v>
      </c>
      <c r="L453" s="18">
        <v>79963593.9428</v>
      </c>
      <c r="M453" s="16">
        <f t="shared" si="20"/>
        <v>77634557.226019412</v>
      </c>
    </row>
    <row r="454" spans="1:13" ht="18" x14ac:dyDescent="0.35">
      <c r="A454" s="105">
        <v>449</v>
      </c>
      <c r="B454" s="106" t="s">
        <v>54</v>
      </c>
      <c r="C454" s="106" t="s">
        <v>511</v>
      </c>
      <c r="D454" s="107">
        <v>2474263.2559514563</v>
      </c>
      <c r="E454" s="107">
        <v>631025.13289999997</v>
      </c>
      <c r="F454" s="107">
        <v>58996.060299999997</v>
      </c>
      <c r="G454" s="87">
        <f t="shared" si="18"/>
        <v>3164284.4491514564</v>
      </c>
      <c r="H454" s="139"/>
      <c r="I454" s="139"/>
      <c r="J454" s="139"/>
      <c r="K454" s="16">
        <f t="shared" si="19"/>
        <v>2474263.2559514563</v>
      </c>
      <c r="L454" s="18">
        <v>84949705.121000007</v>
      </c>
      <c r="M454" s="16">
        <f t="shared" si="20"/>
        <v>82475441.865048558</v>
      </c>
    </row>
    <row r="455" spans="1:13" ht="18" x14ac:dyDescent="0.35">
      <c r="A455" s="105">
        <v>450</v>
      </c>
      <c r="B455" s="106" t="s">
        <v>54</v>
      </c>
      <c r="C455" s="106" t="s">
        <v>512</v>
      </c>
      <c r="D455" s="107">
        <v>3073811.6486912617</v>
      </c>
      <c r="E455" s="107">
        <v>783931.29729999998</v>
      </c>
      <c r="F455" s="107">
        <v>73291.626099999994</v>
      </c>
      <c r="G455" s="87">
        <f t="shared" ref="G455:G518" si="21">SUM(D455:F455)</f>
        <v>3931034.5720912619</v>
      </c>
      <c r="H455" s="139"/>
      <c r="I455" s="139"/>
      <c r="J455" s="139"/>
      <c r="K455" s="16">
        <f t="shared" ref="K455:K518" si="22">0.6/20.6*L455</f>
        <v>3073811.6486912617</v>
      </c>
      <c r="L455" s="18">
        <v>105534199.9384</v>
      </c>
      <c r="M455" s="16">
        <f t="shared" ref="M455:M518" si="23">L455-K455</f>
        <v>102460388.28970873</v>
      </c>
    </row>
    <row r="456" spans="1:13" ht="18" x14ac:dyDescent="0.35">
      <c r="A456" s="105">
        <v>451</v>
      </c>
      <c r="B456" s="106" t="s">
        <v>54</v>
      </c>
      <c r="C456" s="106" t="s">
        <v>513</v>
      </c>
      <c r="D456" s="107">
        <v>2140317.6813728153</v>
      </c>
      <c r="E456" s="107">
        <v>545857.13390000002</v>
      </c>
      <c r="F456" s="107">
        <v>51033.498899999999</v>
      </c>
      <c r="G456" s="87">
        <f t="shared" si="21"/>
        <v>2737208.3141728155</v>
      </c>
      <c r="H456" s="139"/>
      <c r="I456" s="139"/>
      <c r="J456" s="139"/>
      <c r="K456" s="16">
        <f t="shared" si="22"/>
        <v>2140317.6813728153</v>
      </c>
      <c r="L456" s="18">
        <v>73484240.393800005</v>
      </c>
      <c r="M456" s="16">
        <f t="shared" si="23"/>
        <v>71343922.712427184</v>
      </c>
    </row>
    <row r="457" spans="1:13" ht="18" x14ac:dyDescent="0.35">
      <c r="A457" s="105">
        <v>452</v>
      </c>
      <c r="B457" s="106" t="s">
        <v>54</v>
      </c>
      <c r="C457" s="106" t="s">
        <v>514</v>
      </c>
      <c r="D457" s="107">
        <v>2260734.0622485434</v>
      </c>
      <c r="E457" s="107">
        <v>576567.59389999998</v>
      </c>
      <c r="F457" s="107">
        <v>53904.693800000001</v>
      </c>
      <c r="G457" s="87">
        <f t="shared" si="21"/>
        <v>2891206.3499485436</v>
      </c>
      <c r="H457" s="139"/>
      <c r="I457" s="139"/>
      <c r="J457" s="139"/>
      <c r="K457" s="16">
        <f t="shared" si="22"/>
        <v>2260734.0622485434</v>
      </c>
      <c r="L457" s="18">
        <v>77618536.137199998</v>
      </c>
      <c r="M457" s="16">
        <f t="shared" si="23"/>
        <v>75357802.074951455</v>
      </c>
    </row>
    <row r="458" spans="1:13" ht="18" x14ac:dyDescent="0.35">
      <c r="A458" s="105">
        <v>453</v>
      </c>
      <c r="B458" s="106" t="s">
        <v>54</v>
      </c>
      <c r="C458" s="106" t="s">
        <v>515</v>
      </c>
      <c r="D458" s="107">
        <v>2494081.071500971</v>
      </c>
      <c r="E458" s="107">
        <v>636079.38069999998</v>
      </c>
      <c r="F458" s="107">
        <v>59468.594100000002</v>
      </c>
      <c r="G458" s="87">
        <f t="shared" si="21"/>
        <v>3189629.0463009709</v>
      </c>
      <c r="H458" s="139"/>
      <c r="I458" s="139"/>
      <c r="J458" s="139"/>
      <c r="K458" s="16">
        <f t="shared" si="22"/>
        <v>2494081.071500971</v>
      </c>
      <c r="L458" s="18">
        <v>85630116.788200006</v>
      </c>
      <c r="M458" s="16">
        <f t="shared" si="23"/>
        <v>83136035.716699034</v>
      </c>
    </row>
    <row r="459" spans="1:13" ht="18" x14ac:dyDescent="0.35">
      <c r="A459" s="105">
        <v>454</v>
      </c>
      <c r="B459" s="106" t="s">
        <v>54</v>
      </c>
      <c r="C459" s="106" t="s">
        <v>516</v>
      </c>
      <c r="D459" s="107">
        <v>2075620.2382456309</v>
      </c>
      <c r="E459" s="107">
        <v>529356.98479999998</v>
      </c>
      <c r="F459" s="107">
        <v>49490.860200000003</v>
      </c>
      <c r="G459" s="87">
        <f t="shared" si="21"/>
        <v>2654468.0832456308</v>
      </c>
      <c r="H459" s="139"/>
      <c r="I459" s="139"/>
      <c r="J459" s="139"/>
      <c r="K459" s="16">
        <f t="shared" si="22"/>
        <v>2075620.2382456309</v>
      </c>
      <c r="L459" s="18">
        <v>71262961.513099998</v>
      </c>
      <c r="M459" s="16">
        <f t="shared" si="23"/>
        <v>69187341.274854362</v>
      </c>
    </row>
    <row r="460" spans="1:13" ht="18" x14ac:dyDescent="0.35">
      <c r="A460" s="105">
        <v>455</v>
      </c>
      <c r="B460" s="106" t="s">
        <v>54</v>
      </c>
      <c r="C460" s="106" t="s">
        <v>517</v>
      </c>
      <c r="D460" s="107">
        <v>2381909.8714427184</v>
      </c>
      <c r="E460" s="107">
        <v>607471.73509999993</v>
      </c>
      <c r="F460" s="107">
        <v>56793.996400000004</v>
      </c>
      <c r="G460" s="87">
        <f t="shared" si="21"/>
        <v>3046175.6029427187</v>
      </c>
      <c r="H460" s="139"/>
      <c r="I460" s="139"/>
      <c r="J460" s="139"/>
      <c r="K460" s="16">
        <f t="shared" si="22"/>
        <v>2381909.8714427184</v>
      </c>
      <c r="L460" s="18">
        <v>81778905.586199999</v>
      </c>
      <c r="M460" s="16">
        <f t="shared" si="23"/>
        <v>79396995.714757279</v>
      </c>
    </row>
    <row r="461" spans="1:13" ht="18" x14ac:dyDescent="0.35">
      <c r="A461" s="105">
        <v>456</v>
      </c>
      <c r="B461" s="106" t="s">
        <v>54</v>
      </c>
      <c r="C461" s="106" t="s">
        <v>518</v>
      </c>
      <c r="D461" s="107">
        <v>2755644.1831601937</v>
      </c>
      <c r="E461" s="107">
        <v>702787.27729999996</v>
      </c>
      <c r="F461" s="107">
        <v>65705.276100000003</v>
      </c>
      <c r="G461" s="87">
        <f t="shared" si="21"/>
        <v>3524136.7365601934</v>
      </c>
      <c r="H461" s="139"/>
      <c r="I461" s="139"/>
      <c r="J461" s="139"/>
      <c r="K461" s="16">
        <f t="shared" si="22"/>
        <v>2755644.1831601937</v>
      </c>
      <c r="L461" s="18">
        <v>94610450.288499996</v>
      </c>
      <c r="M461" s="16">
        <f t="shared" si="23"/>
        <v>91854806.105339795</v>
      </c>
    </row>
    <row r="462" spans="1:13" ht="18" x14ac:dyDescent="0.35">
      <c r="A462" s="105">
        <v>457</v>
      </c>
      <c r="B462" s="106" t="s">
        <v>54</v>
      </c>
      <c r="C462" s="106" t="s">
        <v>519</v>
      </c>
      <c r="D462" s="107">
        <v>2207805.00762233</v>
      </c>
      <c r="E462" s="107">
        <v>563068.80240000004</v>
      </c>
      <c r="F462" s="107">
        <v>52642.659200000002</v>
      </c>
      <c r="G462" s="87">
        <f t="shared" si="21"/>
        <v>2823516.46922233</v>
      </c>
      <c r="H462" s="139"/>
      <c r="I462" s="139"/>
      <c r="J462" s="139"/>
      <c r="K462" s="16">
        <f t="shared" si="22"/>
        <v>2207805.00762233</v>
      </c>
      <c r="L462" s="18">
        <v>75801305.261700004</v>
      </c>
      <c r="M462" s="16">
        <f t="shared" si="23"/>
        <v>73593500.254077673</v>
      </c>
    </row>
    <row r="463" spans="1:13" ht="18" x14ac:dyDescent="0.35">
      <c r="A463" s="105">
        <v>458</v>
      </c>
      <c r="B463" s="106" t="s">
        <v>54</v>
      </c>
      <c r="C463" s="106" t="s">
        <v>520</v>
      </c>
      <c r="D463" s="107">
        <v>2175722.985943689</v>
      </c>
      <c r="E463" s="107">
        <v>554886.74580000003</v>
      </c>
      <c r="F463" s="107">
        <v>51877.699000000001</v>
      </c>
      <c r="G463" s="87">
        <f t="shared" si="21"/>
        <v>2782487.4307436892</v>
      </c>
      <c r="H463" s="139"/>
      <c r="I463" s="139"/>
      <c r="J463" s="139"/>
      <c r="K463" s="16">
        <f t="shared" si="22"/>
        <v>2175722.985943689</v>
      </c>
      <c r="L463" s="18">
        <v>74699822.517399997</v>
      </c>
      <c r="M463" s="16">
        <f t="shared" si="23"/>
        <v>72524099.531456307</v>
      </c>
    </row>
    <row r="464" spans="1:13" ht="18" x14ac:dyDescent="0.35">
      <c r="A464" s="105">
        <v>459</v>
      </c>
      <c r="B464" s="106" t="s">
        <v>54</v>
      </c>
      <c r="C464" s="106" t="s">
        <v>521</v>
      </c>
      <c r="D464" s="107">
        <v>2257854.9998009708</v>
      </c>
      <c r="E464" s="107">
        <v>575833.33059999999</v>
      </c>
      <c r="F464" s="107">
        <v>53836.045700000002</v>
      </c>
      <c r="G464" s="87">
        <f t="shared" si="21"/>
        <v>2887524.3761009709</v>
      </c>
      <c r="H464" s="139"/>
      <c r="I464" s="139"/>
      <c r="J464" s="139"/>
      <c r="K464" s="16">
        <f t="shared" si="22"/>
        <v>2257854.9998009708</v>
      </c>
      <c r="L464" s="18">
        <v>77519688.326499999</v>
      </c>
      <c r="M464" s="16">
        <f t="shared" si="23"/>
        <v>75261833.326699033</v>
      </c>
    </row>
    <row r="465" spans="1:13" ht="18" x14ac:dyDescent="0.35">
      <c r="A465" s="105">
        <v>460</v>
      </c>
      <c r="B465" s="106" t="s">
        <v>54</v>
      </c>
      <c r="C465" s="106" t="s">
        <v>522</v>
      </c>
      <c r="D465" s="107">
        <v>2731702.4965310674</v>
      </c>
      <c r="E465" s="107">
        <v>696681.29570000002</v>
      </c>
      <c r="F465" s="107">
        <v>65134.413200000003</v>
      </c>
      <c r="G465" s="87">
        <f t="shared" si="21"/>
        <v>3493518.2054310674</v>
      </c>
      <c r="H465" s="139"/>
      <c r="I465" s="139"/>
      <c r="J465" s="139"/>
      <c r="K465" s="16">
        <f t="shared" si="22"/>
        <v>2731702.4965310674</v>
      </c>
      <c r="L465" s="18">
        <v>93788452.380899996</v>
      </c>
      <c r="M465" s="16">
        <f t="shared" si="23"/>
        <v>91056749.884368926</v>
      </c>
    </row>
    <row r="466" spans="1:13" ht="18" x14ac:dyDescent="0.35">
      <c r="A466" s="105">
        <v>461</v>
      </c>
      <c r="B466" s="106" t="s">
        <v>54</v>
      </c>
      <c r="C466" s="106" t="s">
        <v>523</v>
      </c>
      <c r="D466" s="107">
        <v>2099124.5146165048</v>
      </c>
      <c r="E466" s="107">
        <v>535351.41119999997</v>
      </c>
      <c r="F466" s="107">
        <v>50051.2935</v>
      </c>
      <c r="G466" s="87">
        <f t="shared" si="21"/>
        <v>2684527.2193165049</v>
      </c>
      <c r="H466" s="139"/>
      <c r="I466" s="139"/>
      <c r="J466" s="139"/>
      <c r="K466" s="16">
        <f t="shared" si="22"/>
        <v>2099124.5146165048</v>
      </c>
      <c r="L466" s="18">
        <v>72069941.668500006</v>
      </c>
      <c r="M466" s="16">
        <f t="shared" si="23"/>
        <v>69970817.153883502</v>
      </c>
    </row>
    <row r="467" spans="1:13" ht="18" x14ac:dyDescent="0.35">
      <c r="A467" s="105">
        <v>462</v>
      </c>
      <c r="B467" s="106" t="s">
        <v>54</v>
      </c>
      <c r="C467" s="106" t="s">
        <v>524</v>
      </c>
      <c r="D467" s="107">
        <v>2507294.7999844658</v>
      </c>
      <c r="E467" s="107">
        <v>639449.35149999999</v>
      </c>
      <c r="F467" s="107">
        <v>59783.660799999998</v>
      </c>
      <c r="G467" s="87">
        <f t="shared" si="21"/>
        <v>3206527.8122844659</v>
      </c>
      <c r="H467" s="139"/>
      <c r="I467" s="139"/>
      <c r="J467" s="139"/>
      <c r="K467" s="16">
        <f t="shared" si="22"/>
        <v>2507294.7999844658</v>
      </c>
      <c r="L467" s="18">
        <v>86083788.132799998</v>
      </c>
      <c r="M467" s="16">
        <f t="shared" si="23"/>
        <v>83576493.332815528</v>
      </c>
    </row>
    <row r="468" spans="1:13" ht="18" x14ac:dyDescent="0.35">
      <c r="A468" s="105">
        <v>463</v>
      </c>
      <c r="B468" s="106" t="s">
        <v>55</v>
      </c>
      <c r="C468" s="106" t="s">
        <v>525</v>
      </c>
      <c r="D468" s="107">
        <v>2678150.7810699027</v>
      </c>
      <c r="E468" s="107">
        <v>683023.70349999995</v>
      </c>
      <c r="F468" s="107">
        <v>63857.531999999999</v>
      </c>
      <c r="G468" s="87">
        <f t="shared" si="21"/>
        <v>3425032.0165699027</v>
      </c>
      <c r="H468" s="139"/>
      <c r="I468" s="139"/>
      <c r="J468" s="139"/>
      <c r="K468" s="16">
        <f t="shared" si="22"/>
        <v>2678150.7810699027</v>
      </c>
      <c r="L468" s="18">
        <v>91949843.483400002</v>
      </c>
      <c r="M468" s="16">
        <f t="shared" si="23"/>
        <v>89271692.702330098</v>
      </c>
    </row>
    <row r="469" spans="1:13" ht="18" x14ac:dyDescent="0.35">
      <c r="A469" s="105">
        <v>464</v>
      </c>
      <c r="B469" s="106" t="s">
        <v>55</v>
      </c>
      <c r="C469" s="106" t="s">
        <v>526</v>
      </c>
      <c r="D469" s="107">
        <v>2368089.6563271838</v>
      </c>
      <c r="E469" s="107">
        <v>603947.08869999996</v>
      </c>
      <c r="F469" s="107">
        <v>56464.468699999998</v>
      </c>
      <c r="G469" s="87">
        <f t="shared" si="21"/>
        <v>3028501.2137271836</v>
      </c>
      <c r="H469" s="139"/>
      <c r="I469" s="139"/>
      <c r="J469" s="139"/>
      <c r="K469" s="16">
        <f t="shared" si="22"/>
        <v>2368089.6563271838</v>
      </c>
      <c r="L469" s="18">
        <v>81304411.533899993</v>
      </c>
      <c r="M469" s="16">
        <f t="shared" si="23"/>
        <v>78936321.877572805</v>
      </c>
    </row>
    <row r="470" spans="1:13" ht="18" x14ac:dyDescent="0.35">
      <c r="A470" s="105">
        <v>465</v>
      </c>
      <c r="B470" s="106" t="s">
        <v>55</v>
      </c>
      <c r="C470" s="106" t="s">
        <v>527</v>
      </c>
      <c r="D470" s="107">
        <v>2988643.9084252422</v>
      </c>
      <c r="E470" s="107">
        <v>762210.49439999997</v>
      </c>
      <c r="F470" s="107">
        <v>71260.895900000003</v>
      </c>
      <c r="G470" s="87">
        <f t="shared" si="21"/>
        <v>3822115.2987252418</v>
      </c>
      <c r="H470" s="139"/>
      <c r="I470" s="139"/>
      <c r="J470" s="139"/>
      <c r="K470" s="16">
        <f t="shared" si="22"/>
        <v>2988643.9084252422</v>
      </c>
      <c r="L470" s="18">
        <v>102610107.5226</v>
      </c>
      <c r="M470" s="16">
        <f t="shared" si="23"/>
        <v>99621463.614174753</v>
      </c>
    </row>
    <row r="471" spans="1:13" ht="18" x14ac:dyDescent="0.35">
      <c r="A471" s="105">
        <v>466</v>
      </c>
      <c r="B471" s="106" t="s">
        <v>55</v>
      </c>
      <c r="C471" s="106" t="s">
        <v>528</v>
      </c>
      <c r="D471" s="107">
        <v>2366377.6378427185</v>
      </c>
      <c r="E471" s="107">
        <v>603510.46310000005</v>
      </c>
      <c r="F471" s="107">
        <v>56423.647499999999</v>
      </c>
      <c r="G471" s="87">
        <f t="shared" si="21"/>
        <v>3026311.7484427188</v>
      </c>
      <c r="H471" s="139"/>
      <c r="I471" s="139"/>
      <c r="J471" s="139"/>
      <c r="K471" s="16">
        <f t="shared" si="22"/>
        <v>2366377.6378427185</v>
      </c>
      <c r="L471" s="18">
        <v>81245632.232600003</v>
      </c>
      <c r="M471" s="16">
        <f t="shared" si="23"/>
        <v>78879254.594757289</v>
      </c>
    </row>
    <row r="472" spans="1:13" ht="18" x14ac:dyDescent="0.35">
      <c r="A472" s="105">
        <v>467</v>
      </c>
      <c r="B472" s="106" t="s">
        <v>55</v>
      </c>
      <c r="C472" s="106" t="s">
        <v>529</v>
      </c>
      <c r="D472" s="107">
        <v>3235573.2474873783</v>
      </c>
      <c r="E472" s="107">
        <v>825186.25839999993</v>
      </c>
      <c r="F472" s="107">
        <v>77148.651800000007</v>
      </c>
      <c r="G472" s="87">
        <f t="shared" si="21"/>
        <v>4137908.1576873781</v>
      </c>
      <c r="H472" s="139"/>
      <c r="I472" s="139"/>
      <c r="J472" s="139"/>
      <c r="K472" s="16">
        <f t="shared" si="22"/>
        <v>3235573.2474873783</v>
      </c>
      <c r="L472" s="18">
        <v>111088014.8304</v>
      </c>
      <c r="M472" s="16">
        <f t="shared" si="23"/>
        <v>107852441.58291262</v>
      </c>
    </row>
    <row r="473" spans="1:13" ht="18" x14ac:dyDescent="0.35">
      <c r="A473" s="105">
        <v>468</v>
      </c>
      <c r="B473" s="106" t="s">
        <v>55</v>
      </c>
      <c r="C473" s="106" t="s">
        <v>530</v>
      </c>
      <c r="D473" s="107">
        <v>2515681.87975631</v>
      </c>
      <c r="E473" s="107">
        <v>641588.35510000004</v>
      </c>
      <c r="F473" s="107">
        <v>59983.6414</v>
      </c>
      <c r="G473" s="87">
        <f t="shared" si="21"/>
        <v>3217253.8762563104</v>
      </c>
      <c r="H473" s="139"/>
      <c r="I473" s="139"/>
      <c r="J473" s="139"/>
      <c r="K473" s="16">
        <f t="shared" si="22"/>
        <v>2515681.87975631</v>
      </c>
      <c r="L473" s="18">
        <v>86371744.538299993</v>
      </c>
      <c r="M473" s="16">
        <f t="shared" si="23"/>
        <v>83856062.658543676</v>
      </c>
    </row>
    <row r="474" spans="1:13" ht="18" x14ac:dyDescent="0.35">
      <c r="A474" s="105">
        <v>469</v>
      </c>
      <c r="B474" s="106" t="s">
        <v>55</v>
      </c>
      <c r="C474" s="106" t="s">
        <v>531</v>
      </c>
      <c r="D474" s="107">
        <v>2110885.5638504853</v>
      </c>
      <c r="E474" s="107">
        <v>538350.89709999994</v>
      </c>
      <c r="F474" s="107">
        <v>50331.722699999998</v>
      </c>
      <c r="G474" s="87">
        <f t="shared" si="21"/>
        <v>2699568.1836504852</v>
      </c>
      <c r="H474" s="139"/>
      <c r="I474" s="139"/>
      <c r="J474" s="139"/>
      <c r="K474" s="16">
        <f t="shared" si="22"/>
        <v>2110885.5638504853</v>
      </c>
      <c r="L474" s="18">
        <v>72473737.692200005</v>
      </c>
      <c r="M474" s="16">
        <f t="shared" si="23"/>
        <v>70362852.128349513</v>
      </c>
    </row>
    <row r="475" spans="1:13" ht="18" x14ac:dyDescent="0.35">
      <c r="A475" s="105">
        <v>470</v>
      </c>
      <c r="B475" s="106" t="s">
        <v>55</v>
      </c>
      <c r="C475" s="106" t="s">
        <v>532</v>
      </c>
      <c r="D475" s="107">
        <v>2473539.1786252423</v>
      </c>
      <c r="E475" s="107">
        <v>630840.46739999996</v>
      </c>
      <c r="F475" s="107">
        <v>58978.7955</v>
      </c>
      <c r="G475" s="87">
        <f t="shared" si="21"/>
        <v>3163358.4415252423</v>
      </c>
      <c r="H475" s="139"/>
      <c r="I475" s="139"/>
      <c r="J475" s="139"/>
      <c r="K475" s="16">
        <f t="shared" si="22"/>
        <v>2473539.1786252423</v>
      </c>
      <c r="L475" s="18">
        <v>84924845.132799998</v>
      </c>
      <c r="M475" s="16">
        <f t="shared" si="23"/>
        <v>82451305.954174757</v>
      </c>
    </row>
    <row r="476" spans="1:13" ht="18" x14ac:dyDescent="0.35">
      <c r="A476" s="105">
        <v>471</v>
      </c>
      <c r="B476" s="106" t="s">
        <v>55</v>
      </c>
      <c r="C476" s="106" t="s">
        <v>533</v>
      </c>
      <c r="D476" s="107">
        <v>2425809.4770611646</v>
      </c>
      <c r="E476" s="107">
        <v>618667.69589999993</v>
      </c>
      <c r="F476" s="107">
        <v>57840.733800000002</v>
      </c>
      <c r="G476" s="87">
        <f t="shared" si="21"/>
        <v>3102317.9067611643</v>
      </c>
      <c r="H476" s="139"/>
      <c r="I476" s="139"/>
      <c r="J476" s="139"/>
      <c r="K476" s="16">
        <f t="shared" si="22"/>
        <v>2425809.4770611646</v>
      </c>
      <c r="L476" s="18">
        <v>83286125.379099995</v>
      </c>
      <c r="M476" s="16">
        <f t="shared" si="23"/>
        <v>80860315.902038828</v>
      </c>
    </row>
    <row r="477" spans="1:13" ht="18" x14ac:dyDescent="0.35">
      <c r="A477" s="105">
        <v>472</v>
      </c>
      <c r="B477" s="106" t="s">
        <v>55</v>
      </c>
      <c r="C477" s="106" t="s">
        <v>534</v>
      </c>
      <c r="D477" s="107">
        <v>2564630.9785165046</v>
      </c>
      <c r="E477" s="107">
        <v>654072.11629999999</v>
      </c>
      <c r="F477" s="107">
        <v>61150.778299999998</v>
      </c>
      <c r="G477" s="87">
        <f t="shared" si="21"/>
        <v>3279853.8731165044</v>
      </c>
      <c r="H477" s="139"/>
      <c r="I477" s="139"/>
      <c r="J477" s="139"/>
      <c r="K477" s="16">
        <f t="shared" si="22"/>
        <v>2564630.9785165046</v>
      </c>
      <c r="L477" s="18">
        <v>88052330.262400001</v>
      </c>
      <c r="M477" s="16">
        <f t="shared" si="23"/>
        <v>85487699.283883497</v>
      </c>
    </row>
    <row r="478" spans="1:13" ht="18" x14ac:dyDescent="0.35">
      <c r="A478" s="105">
        <v>473</v>
      </c>
      <c r="B478" s="106" t="s">
        <v>55</v>
      </c>
      <c r="C478" s="106" t="s">
        <v>55</v>
      </c>
      <c r="D478" s="107">
        <v>2257615.4719048543</v>
      </c>
      <c r="E478" s="107">
        <v>575772.24239999999</v>
      </c>
      <c r="F478" s="107">
        <v>53830.3344</v>
      </c>
      <c r="G478" s="87">
        <f t="shared" si="21"/>
        <v>2887218.0487048542</v>
      </c>
      <c r="H478" s="139"/>
      <c r="I478" s="139"/>
      <c r="J478" s="139"/>
      <c r="K478" s="16">
        <f t="shared" si="22"/>
        <v>2257615.4719048543</v>
      </c>
      <c r="L478" s="18">
        <v>77511464.535400003</v>
      </c>
      <c r="M478" s="16">
        <f t="shared" si="23"/>
        <v>75253849.063495144</v>
      </c>
    </row>
    <row r="479" spans="1:13" ht="18" x14ac:dyDescent="0.35">
      <c r="A479" s="105">
        <v>474</v>
      </c>
      <c r="B479" s="106" t="s">
        <v>55</v>
      </c>
      <c r="C479" s="106" t="s">
        <v>535</v>
      </c>
      <c r="D479" s="107">
        <v>2882314.1086194171</v>
      </c>
      <c r="E479" s="107">
        <v>735092.61360000004</v>
      </c>
      <c r="F479" s="107">
        <v>68725.579899999997</v>
      </c>
      <c r="G479" s="87">
        <f t="shared" si="21"/>
        <v>3686132.3021194167</v>
      </c>
      <c r="H479" s="139"/>
      <c r="I479" s="139"/>
      <c r="J479" s="139"/>
      <c r="K479" s="16">
        <f t="shared" si="22"/>
        <v>2882314.1086194171</v>
      </c>
      <c r="L479" s="18">
        <v>98959451.062600002</v>
      </c>
      <c r="M479" s="16">
        <f t="shared" si="23"/>
        <v>96077136.95398058</v>
      </c>
    </row>
    <row r="480" spans="1:13" ht="18" x14ac:dyDescent="0.35">
      <c r="A480" s="105">
        <v>475</v>
      </c>
      <c r="B480" s="106" t="s">
        <v>55</v>
      </c>
      <c r="C480" s="106" t="s">
        <v>536</v>
      </c>
      <c r="D480" s="107">
        <v>1902499.3325883492</v>
      </c>
      <c r="E480" s="107">
        <v>485204.9963</v>
      </c>
      <c r="F480" s="107">
        <v>45362.984400000001</v>
      </c>
      <c r="G480" s="87">
        <f t="shared" si="21"/>
        <v>2433067.3132883492</v>
      </c>
      <c r="H480" s="139"/>
      <c r="I480" s="139"/>
      <c r="J480" s="139"/>
      <c r="K480" s="16">
        <f t="shared" si="22"/>
        <v>1902499.3325883492</v>
      </c>
      <c r="L480" s="18">
        <v>65319143.7522</v>
      </c>
      <c r="M480" s="16">
        <f t="shared" si="23"/>
        <v>63416644.419611648</v>
      </c>
    </row>
    <row r="481" spans="1:13" ht="18" x14ac:dyDescent="0.35">
      <c r="A481" s="105">
        <v>476</v>
      </c>
      <c r="B481" s="106" t="s">
        <v>55</v>
      </c>
      <c r="C481" s="106" t="s">
        <v>537</v>
      </c>
      <c r="D481" s="107">
        <v>2765948.3678796114</v>
      </c>
      <c r="E481" s="107">
        <v>705415.21089999995</v>
      </c>
      <c r="F481" s="107">
        <v>65950.967999999993</v>
      </c>
      <c r="G481" s="87">
        <f t="shared" si="21"/>
        <v>3537314.5467796111</v>
      </c>
      <c r="H481" s="139"/>
      <c r="I481" s="139"/>
      <c r="J481" s="139"/>
      <c r="K481" s="16">
        <f t="shared" si="22"/>
        <v>2765948.3678796114</v>
      </c>
      <c r="L481" s="18">
        <v>94964227.297199994</v>
      </c>
      <c r="M481" s="16">
        <f t="shared" si="23"/>
        <v>92198278.92932038</v>
      </c>
    </row>
    <row r="482" spans="1:13" ht="36" x14ac:dyDescent="0.35">
      <c r="A482" s="105">
        <v>477</v>
      </c>
      <c r="B482" s="106" t="s">
        <v>55</v>
      </c>
      <c r="C482" s="106" t="s">
        <v>538</v>
      </c>
      <c r="D482" s="107">
        <v>1846990.7063592232</v>
      </c>
      <c r="E482" s="107">
        <v>471048.32240000006</v>
      </c>
      <c r="F482" s="107">
        <v>44039.442799999997</v>
      </c>
      <c r="G482" s="87">
        <f t="shared" si="21"/>
        <v>2362078.4715592233</v>
      </c>
      <c r="H482" s="139"/>
      <c r="I482" s="139"/>
      <c r="J482" s="139"/>
      <c r="K482" s="16">
        <f t="shared" si="22"/>
        <v>1846990.7063592232</v>
      </c>
      <c r="L482" s="18">
        <v>63413347.585000001</v>
      </c>
      <c r="M482" s="16">
        <f t="shared" si="23"/>
        <v>61566356.878640778</v>
      </c>
    </row>
    <row r="483" spans="1:13" ht="18" x14ac:dyDescent="0.35">
      <c r="A483" s="105">
        <v>478</v>
      </c>
      <c r="B483" s="106" t="s">
        <v>55</v>
      </c>
      <c r="C483" s="106" t="s">
        <v>539</v>
      </c>
      <c r="D483" s="107">
        <v>2677715.5907359221</v>
      </c>
      <c r="E483" s="107">
        <v>682912.7145</v>
      </c>
      <c r="F483" s="107">
        <v>63847.155400000003</v>
      </c>
      <c r="G483" s="87">
        <f t="shared" si="21"/>
        <v>3424475.4606359224</v>
      </c>
      <c r="H483" s="139"/>
      <c r="I483" s="139"/>
      <c r="J483" s="139"/>
      <c r="K483" s="16">
        <f t="shared" si="22"/>
        <v>2677715.5907359221</v>
      </c>
      <c r="L483" s="18">
        <v>91934901.948599994</v>
      </c>
      <c r="M483" s="16">
        <f t="shared" si="23"/>
        <v>89257186.357864067</v>
      </c>
    </row>
    <row r="484" spans="1:13" ht="18" x14ac:dyDescent="0.35">
      <c r="A484" s="105">
        <v>479</v>
      </c>
      <c r="B484" s="106" t="s">
        <v>55</v>
      </c>
      <c r="C484" s="106" t="s">
        <v>540</v>
      </c>
      <c r="D484" s="107">
        <v>3348917.1750087375</v>
      </c>
      <c r="E484" s="107">
        <v>854092.99120000005</v>
      </c>
      <c r="F484" s="107">
        <v>79851.211899999995</v>
      </c>
      <c r="G484" s="87">
        <f t="shared" si="21"/>
        <v>4282861.378108738</v>
      </c>
      <c r="H484" s="139"/>
      <c r="I484" s="139"/>
      <c r="J484" s="139"/>
      <c r="K484" s="16">
        <f t="shared" si="22"/>
        <v>3348917.1750087375</v>
      </c>
      <c r="L484" s="18">
        <v>114979489.6753</v>
      </c>
      <c r="M484" s="16">
        <f t="shared" si="23"/>
        <v>111630572.50029126</v>
      </c>
    </row>
    <row r="485" spans="1:13" ht="18" x14ac:dyDescent="0.35">
      <c r="A485" s="105">
        <v>480</v>
      </c>
      <c r="B485" s="106" t="s">
        <v>55</v>
      </c>
      <c r="C485" s="106" t="s">
        <v>541</v>
      </c>
      <c r="D485" s="107">
        <v>2529693.3620563108</v>
      </c>
      <c r="E485" s="107">
        <v>645161.78139999998</v>
      </c>
      <c r="F485" s="107">
        <v>60317.729700000004</v>
      </c>
      <c r="G485" s="87">
        <f t="shared" si="21"/>
        <v>3235172.873156311</v>
      </c>
      <c r="H485" s="139"/>
      <c r="I485" s="139"/>
      <c r="J485" s="139"/>
      <c r="K485" s="16">
        <f t="shared" si="22"/>
        <v>2529693.3620563108</v>
      </c>
      <c r="L485" s="18">
        <v>86852805.430600002</v>
      </c>
      <c r="M485" s="16">
        <f t="shared" si="23"/>
        <v>84323112.068543687</v>
      </c>
    </row>
    <row r="486" spans="1:13" ht="18" x14ac:dyDescent="0.35">
      <c r="A486" s="105">
        <v>481</v>
      </c>
      <c r="B486" s="106" t="s">
        <v>55</v>
      </c>
      <c r="C486" s="106" t="s">
        <v>542</v>
      </c>
      <c r="D486" s="107">
        <v>2395229.8993805819</v>
      </c>
      <c r="E486" s="107">
        <v>610868.81599999999</v>
      </c>
      <c r="F486" s="107">
        <v>57111.597699999998</v>
      </c>
      <c r="G486" s="87">
        <f t="shared" si="21"/>
        <v>3063210.3130805818</v>
      </c>
      <c r="H486" s="139"/>
      <c r="I486" s="139"/>
      <c r="J486" s="139"/>
      <c r="K486" s="16">
        <f t="shared" si="22"/>
        <v>2395229.8993805819</v>
      </c>
      <c r="L486" s="18">
        <v>82236226.545399994</v>
      </c>
      <c r="M486" s="16">
        <f t="shared" si="23"/>
        <v>79840996.646019414</v>
      </c>
    </row>
    <row r="487" spans="1:13" ht="18" x14ac:dyDescent="0.35">
      <c r="A487" s="105">
        <v>482</v>
      </c>
      <c r="B487" s="106" t="s">
        <v>55</v>
      </c>
      <c r="C487" s="106" t="s">
        <v>543</v>
      </c>
      <c r="D487" s="107">
        <v>2568265.5409601936</v>
      </c>
      <c r="E487" s="107">
        <v>654999.05900000001</v>
      </c>
      <c r="F487" s="107">
        <v>61237.440399999999</v>
      </c>
      <c r="G487" s="87">
        <f t="shared" si="21"/>
        <v>3284502.0403601937</v>
      </c>
      <c r="H487" s="139"/>
      <c r="I487" s="139"/>
      <c r="J487" s="139"/>
      <c r="K487" s="16">
        <f t="shared" si="22"/>
        <v>2568265.5409601936</v>
      </c>
      <c r="L487" s="18">
        <v>88177116.906299993</v>
      </c>
      <c r="M487" s="16">
        <f t="shared" si="23"/>
        <v>85608851.365339801</v>
      </c>
    </row>
    <row r="488" spans="1:13" ht="18" x14ac:dyDescent="0.35">
      <c r="A488" s="105">
        <v>483</v>
      </c>
      <c r="B488" s="106" t="s">
        <v>55</v>
      </c>
      <c r="C488" s="106" t="s">
        <v>544</v>
      </c>
      <c r="D488" s="107">
        <v>2512959.1327572814</v>
      </c>
      <c r="E488" s="107">
        <v>640893.95779999997</v>
      </c>
      <c r="F488" s="107">
        <v>59918.720500000003</v>
      </c>
      <c r="G488" s="87">
        <f t="shared" si="21"/>
        <v>3213771.8110572812</v>
      </c>
      <c r="H488" s="139"/>
      <c r="I488" s="139"/>
      <c r="J488" s="139"/>
      <c r="K488" s="16">
        <f t="shared" si="22"/>
        <v>2512959.1327572814</v>
      </c>
      <c r="L488" s="18">
        <v>86278263.557999998</v>
      </c>
      <c r="M488" s="16">
        <f t="shared" si="23"/>
        <v>83765304.425242722</v>
      </c>
    </row>
    <row r="489" spans="1:13" ht="18" x14ac:dyDescent="0.35">
      <c r="A489" s="105">
        <v>484</v>
      </c>
      <c r="B489" s="106" t="s">
        <v>56</v>
      </c>
      <c r="C489" s="106" t="s">
        <v>545</v>
      </c>
      <c r="D489" s="107">
        <v>2170323.4508388345</v>
      </c>
      <c r="E489" s="107">
        <v>553509.67229999998</v>
      </c>
      <c r="F489" s="107">
        <v>51748.953099999999</v>
      </c>
      <c r="G489" s="87">
        <f t="shared" si="21"/>
        <v>2775582.0762388348</v>
      </c>
      <c r="H489" s="139"/>
      <c r="I489" s="139"/>
      <c r="J489" s="139"/>
      <c r="K489" s="16">
        <f t="shared" si="22"/>
        <v>2170323.4508388345</v>
      </c>
      <c r="L489" s="18">
        <v>74514438.478799999</v>
      </c>
      <c r="M489" s="16">
        <f t="shared" si="23"/>
        <v>72344115.027961165</v>
      </c>
    </row>
    <row r="490" spans="1:13" ht="18" x14ac:dyDescent="0.35">
      <c r="A490" s="105">
        <v>485</v>
      </c>
      <c r="B490" s="106" t="s">
        <v>56</v>
      </c>
      <c r="C490" s="106" t="s">
        <v>546</v>
      </c>
      <c r="D490" s="107">
        <v>3568971.0981087373</v>
      </c>
      <c r="E490" s="107">
        <v>910214.56829999993</v>
      </c>
      <c r="F490" s="107">
        <v>85098.153399999996</v>
      </c>
      <c r="G490" s="87">
        <f t="shared" si="21"/>
        <v>4564283.8198087374</v>
      </c>
      <c r="H490" s="139"/>
      <c r="I490" s="139"/>
      <c r="J490" s="139"/>
      <c r="K490" s="16">
        <f t="shared" si="22"/>
        <v>3568971.0981087373</v>
      </c>
      <c r="L490" s="18">
        <v>122534674.36839999</v>
      </c>
      <c r="M490" s="16">
        <f t="shared" si="23"/>
        <v>118965703.27029125</v>
      </c>
    </row>
    <row r="491" spans="1:13" ht="18" x14ac:dyDescent="0.35">
      <c r="A491" s="105">
        <v>486</v>
      </c>
      <c r="B491" s="106" t="s">
        <v>56</v>
      </c>
      <c r="C491" s="106" t="s">
        <v>547</v>
      </c>
      <c r="D491" s="107">
        <v>2735392.3193271845</v>
      </c>
      <c r="E491" s="107">
        <v>697622.33169999998</v>
      </c>
      <c r="F491" s="107">
        <v>65222.392899999999</v>
      </c>
      <c r="G491" s="87">
        <f t="shared" si="21"/>
        <v>3498237.0439271843</v>
      </c>
      <c r="H491" s="139"/>
      <c r="I491" s="139"/>
      <c r="J491" s="139"/>
      <c r="K491" s="16">
        <f t="shared" si="22"/>
        <v>2735392.3193271845</v>
      </c>
      <c r="L491" s="18">
        <v>93915136.296900004</v>
      </c>
      <c r="M491" s="16">
        <f t="shared" si="23"/>
        <v>91179743.977572814</v>
      </c>
    </row>
    <row r="492" spans="1:13" ht="18" x14ac:dyDescent="0.35">
      <c r="A492" s="105">
        <v>487</v>
      </c>
      <c r="B492" s="106" t="s">
        <v>56</v>
      </c>
      <c r="C492" s="106" t="s">
        <v>46</v>
      </c>
      <c r="D492" s="107">
        <v>1665793.0700213592</v>
      </c>
      <c r="E492" s="107">
        <v>424836.48050000001</v>
      </c>
      <c r="F492" s="107">
        <v>39718.986299999997</v>
      </c>
      <c r="G492" s="87">
        <f t="shared" si="21"/>
        <v>2130348.5368213593</v>
      </c>
      <c r="H492" s="139"/>
      <c r="I492" s="139"/>
      <c r="J492" s="139"/>
      <c r="K492" s="16">
        <f t="shared" si="22"/>
        <v>1665793.0700213592</v>
      </c>
      <c r="L492" s="18">
        <v>57192228.737400003</v>
      </c>
      <c r="M492" s="16">
        <f t="shared" si="23"/>
        <v>55526435.667378642</v>
      </c>
    </row>
    <row r="493" spans="1:13" ht="18" x14ac:dyDescent="0.35">
      <c r="A493" s="105">
        <v>488</v>
      </c>
      <c r="B493" s="106" t="s">
        <v>56</v>
      </c>
      <c r="C493" s="106" t="s">
        <v>548</v>
      </c>
      <c r="D493" s="107">
        <v>2890324.8155388348</v>
      </c>
      <c r="E493" s="107">
        <v>737135.62880000006</v>
      </c>
      <c r="F493" s="107">
        <v>68916.586299999995</v>
      </c>
      <c r="G493" s="87">
        <f t="shared" si="21"/>
        <v>3696377.0306388349</v>
      </c>
      <c r="H493" s="139"/>
      <c r="I493" s="139"/>
      <c r="J493" s="139"/>
      <c r="K493" s="16">
        <f t="shared" si="22"/>
        <v>2890324.8155388348</v>
      </c>
      <c r="L493" s="18">
        <v>99234485.333499998</v>
      </c>
      <c r="M493" s="16">
        <f t="shared" si="23"/>
        <v>96344160.517961159</v>
      </c>
    </row>
    <row r="494" spans="1:13" ht="18" x14ac:dyDescent="0.35">
      <c r="A494" s="105">
        <v>489</v>
      </c>
      <c r="B494" s="106" t="s">
        <v>56</v>
      </c>
      <c r="C494" s="106" t="s">
        <v>549</v>
      </c>
      <c r="D494" s="107">
        <v>2484197.4193077669</v>
      </c>
      <c r="E494" s="107">
        <v>633558.69790000003</v>
      </c>
      <c r="F494" s="107">
        <v>59232.929400000001</v>
      </c>
      <c r="G494" s="87">
        <f t="shared" si="21"/>
        <v>3176989.0466077668</v>
      </c>
      <c r="H494" s="139"/>
      <c r="I494" s="139"/>
      <c r="J494" s="139"/>
      <c r="K494" s="16">
        <f t="shared" si="22"/>
        <v>2484197.4193077669</v>
      </c>
      <c r="L494" s="18">
        <v>85290778.062900007</v>
      </c>
      <c r="M494" s="16">
        <f t="shared" si="23"/>
        <v>82806580.643592238</v>
      </c>
    </row>
    <row r="495" spans="1:13" ht="18" x14ac:dyDescent="0.35">
      <c r="A495" s="105">
        <v>490</v>
      </c>
      <c r="B495" s="106" t="s">
        <v>56</v>
      </c>
      <c r="C495" s="106" t="s">
        <v>550</v>
      </c>
      <c r="D495" s="107">
        <v>2510970.1582601937</v>
      </c>
      <c r="E495" s="107">
        <v>640386.6986</v>
      </c>
      <c r="F495" s="107">
        <v>59871.295700000002</v>
      </c>
      <c r="G495" s="87">
        <f t="shared" si="21"/>
        <v>3211228.1525601936</v>
      </c>
      <c r="H495" s="139"/>
      <c r="I495" s="139"/>
      <c r="J495" s="139"/>
      <c r="K495" s="16">
        <f t="shared" si="22"/>
        <v>2510970.1582601937</v>
      </c>
      <c r="L495" s="18">
        <v>86209975.433599994</v>
      </c>
      <c r="M495" s="16">
        <f t="shared" si="23"/>
        <v>83699005.275339797</v>
      </c>
    </row>
    <row r="496" spans="1:13" ht="18" x14ac:dyDescent="0.35">
      <c r="A496" s="105">
        <v>491</v>
      </c>
      <c r="B496" s="106" t="s">
        <v>56</v>
      </c>
      <c r="C496" s="106" t="s">
        <v>551</v>
      </c>
      <c r="D496" s="107">
        <v>2960984.7150873784</v>
      </c>
      <c r="E496" s="107">
        <v>755156.41630000004</v>
      </c>
      <c r="F496" s="107">
        <v>70601.393100000001</v>
      </c>
      <c r="G496" s="87">
        <f t="shared" si="21"/>
        <v>3786742.5244873785</v>
      </c>
      <c r="H496" s="139"/>
      <c r="I496" s="139"/>
      <c r="J496" s="139"/>
      <c r="K496" s="16">
        <f t="shared" si="22"/>
        <v>2960984.7150873784</v>
      </c>
      <c r="L496" s="18">
        <v>101660475.21799999</v>
      </c>
      <c r="M496" s="16">
        <f t="shared" si="23"/>
        <v>98699490.502912611</v>
      </c>
    </row>
    <row r="497" spans="1:13" ht="18" x14ac:dyDescent="0.35">
      <c r="A497" s="105">
        <v>492</v>
      </c>
      <c r="B497" s="106" t="s">
        <v>56</v>
      </c>
      <c r="C497" s="106" t="s">
        <v>552</v>
      </c>
      <c r="D497" s="107">
        <v>2140597.8236184465</v>
      </c>
      <c r="E497" s="107">
        <v>545928.58010000002</v>
      </c>
      <c r="F497" s="107">
        <v>51040.178500000002</v>
      </c>
      <c r="G497" s="87">
        <f t="shared" si="21"/>
        <v>2737566.5822184463</v>
      </c>
      <c r="H497" s="139"/>
      <c r="I497" s="139"/>
      <c r="J497" s="139"/>
      <c r="K497" s="16">
        <f t="shared" si="22"/>
        <v>2140597.8236184465</v>
      </c>
      <c r="L497" s="18">
        <v>73493858.6109</v>
      </c>
      <c r="M497" s="16">
        <f t="shared" si="23"/>
        <v>71353260.787281558</v>
      </c>
    </row>
    <row r="498" spans="1:13" ht="18" x14ac:dyDescent="0.35">
      <c r="A498" s="105">
        <v>493</v>
      </c>
      <c r="B498" s="106" t="s">
        <v>56</v>
      </c>
      <c r="C498" s="106" t="s">
        <v>553</v>
      </c>
      <c r="D498" s="107">
        <v>2846624.9608922326</v>
      </c>
      <c r="E498" s="107">
        <v>725990.6115</v>
      </c>
      <c r="F498" s="107">
        <v>67874.611799999999</v>
      </c>
      <c r="G498" s="87">
        <f t="shared" si="21"/>
        <v>3640490.1841922328</v>
      </c>
      <c r="H498" s="139"/>
      <c r="I498" s="139"/>
      <c r="J498" s="139"/>
      <c r="K498" s="16">
        <f t="shared" si="22"/>
        <v>2846624.9608922326</v>
      </c>
      <c r="L498" s="18">
        <v>97734123.657299995</v>
      </c>
      <c r="M498" s="16">
        <f t="shared" si="23"/>
        <v>94887498.696407765</v>
      </c>
    </row>
    <row r="499" spans="1:13" ht="18" x14ac:dyDescent="0.35">
      <c r="A499" s="105">
        <v>494</v>
      </c>
      <c r="B499" s="106" t="s">
        <v>56</v>
      </c>
      <c r="C499" s="106" t="s">
        <v>554</v>
      </c>
      <c r="D499" s="107">
        <v>2256603.1660194173</v>
      </c>
      <c r="E499" s="107">
        <v>575514.06829999993</v>
      </c>
      <c r="F499" s="107">
        <v>53806.197099999998</v>
      </c>
      <c r="G499" s="87">
        <f t="shared" si="21"/>
        <v>2885923.4314194173</v>
      </c>
      <c r="H499" s="139"/>
      <c r="I499" s="139"/>
      <c r="J499" s="139"/>
      <c r="K499" s="16">
        <f t="shared" si="22"/>
        <v>2256603.1660194173</v>
      </c>
      <c r="L499" s="18">
        <v>77476708.700000003</v>
      </c>
      <c r="M499" s="16">
        <f t="shared" si="23"/>
        <v>75220105.533980578</v>
      </c>
    </row>
    <row r="500" spans="1:13" ht="18" x14ac:dyDescent="0.35">
      <c r="A500" s="105">
        <v>495</v>
      </c>
      <c r="B500" s="106" t="s">
        <v>56</v>
      </c>
      <c r="C500" s="106" t="s">
        <v>555</v>
      </c>
      <c r="D500" s="107">
        <v>2004389.0098135921</v>
      </c>
      <c r="E500" s="107">
        <v>511190.48800000001</v>
      </c>
      <c r="F500" s="107">
        <v>47792.4306</v>
      </c>
      <c r="G500" s="87">
        <f t="shared" si="21"/>
        <v>2563371.9284135923</v>
      </c>
      <c r="H500" s="139"/>
      <c r="I500" s="139"/>
      <c r="J500" s="139"/>
      <c r="K500" s="16">
        <f t="shared" si="22"/>
        <v>2004389.0098135921</v>
      </c>
      <c r="L500" s="18">
        <v>68817356.003600001</v>
      </c>
      <c r="M500" s="16">
        <f t="shared" si="23"/>
        <v>66812966.993786409</v>
      </c>
    </row>
    <row r="501" spans="1:13" ht="18" x14ac:dyDescent="0.35">
      <c r="A501" s="105">
        <v>496</v>
      </c>
      <c r="B501" s="106" t="s">
        <v>56</v>
      </c>
      <c r="C501" s="106" t="s">
        <v>556</v>
      </c>
      <c r="D501" s="107">
        <v>1677106.0256388348</v>
      </c>
      <c r="E501" s="107">
        <v>427721.68650000001</v>
      </c>
      <c r="F501" s="107">
        <v>39988.731200000002</v>
      </c>
      <c r="G501" s="87">
        <f t="shared" si="21"/>
        <v>2144816.4433388347</v>
      </c>
      <c r="H501" s="139"/>
      <c r="I501" s="139"/>
      <c r="J501" s="139"/>
      <c r="K501" s="16">
        <f t="shared" si="22"/>
        <v>1677106.0256388348</v>
      </c>
      <c r="L501" s="18">
        <v>57580640.213600002</v>
      </c>
      <c r="M501" s="16">
        <f t="shared" si="23"/>
        <v>55903534.187961169</v>
      </c>
    </row>
    <row r="502" spans="1:13" ht="18" x14ac:dyDescent="0.35">
      <c r="A502" s="105">
        <v>497</v>
      </c>
      <c r="B502" s="106" t="s">
        <v>56</v>
      </c>
      <c r="C502" s="106" t="s">
        <v>557</v>
      </c>
      <c r="D502" s="107">
        <v>1669994.289075728</v>
      </c>
      <c r="E502" s="107">
        <v>425907.94079999998</v>
      </c>
      <c r="F502" s="107">
        <v>39819.159699999997</v>
      </c>
      <c r="G502" s="87">
        <f t="shared" si="21"/>
        <v>2135721.3895757282</v>
      </c>
      <c r="H502" s="139"/>
      <c r="I502" s="139"/>
      <c r="J502" s="139"/>
      <c r="K502" s="16">
        <f t="shared" si="22"/>
        <v>1669994.289075728</v>
      </c>
      <c r="L502" s="18">
        <v>57336470.591600001</v>
      </c>
      <c r="M502" s="16">
        <f t="shared" si="23"/>
        <v>55666476.302524276</v>
      </c>
    </row>
    <row r="503" spans="1:13" ht="18" x14ac:dyDescent="0.35">
      <c r="A503" s="105">
        <v>498</v>
      </c>
      <c r="B503" s="106" t="s">
        <v>56</v>
      </c>
      <c r="C503" s="106" t="s">
        <v>558</v>
      </c>
      <c r="D503" s="107">
        <v>1906855.6636398055</v>
      </c>
      <c r="E503" s="107">
        <v>486316.01569999999</v>
      </c>
      <c r="F503" s="107">
        <v>45466.856200000002</v>
      </c>
      <c r="G503" s="87">
        <f t="shared" si="21"/>
        <v>2438638.5355398054</v>
      </c>
      <c r="H503" s="139"/>
      <c r="I503" s="139"/>
      <c r="J503" s="139"/>
      <c r="K503" s="16">
        <f t="shared" si="22"/>
        <v>1906855.6636398055</v>
      </c>
      <c r="L503" s="18">
        <v>65468711.118299998</v>
      </c>
      <c r="M503" s="16">
        <f t="shared" si="23"/>
        <v>63561855.454660192</v>
      </c>
    </row>
    <row r="504" spans="1:13" ht="18" x14ac:dyDescent="0.35">
      <c r="A504" s="105">
        <v>499</v>
      </c>
      <c r="B504" s="106" t="s">
        <v>56</v>
      </c>
      <c r="C504" s="106" t="s">
        <v>559</v>
      </c>
      <c r="D504" s="107">
        <v>2307955.2008737861</v>
      </c>
      <c r="E504" s="107">
        <v>588610.66370000003</v>
      </c>
      <c r="F504" s="107">
        <v>55030.629399999998</v>
      </c>
      <c r="G504" s="87">
        <f t="shared" si="21"/>
        <v>2951596.493973786</v>
      </c>
      <c r="H504" s="139"/>
      <c r="I504" s="139"/>
      <c r="J504" s="139"/>
      <c r="K504" s="16">
        <f t="shared" si="22"/>
        <v>2307955.2008737861</v>
      </c>
      <c r="L504" s="18">
        <v>79239795.230000004</v>
      </c>
      <c r="M504" s="16">
        <f t="shared" si="23"/>
        <v>76931840.029126212</v>
      </c>
    </row>
    <row r="505" spans="1:13" ht="18" x14ac:dyDescent="0.35">
      <c r="A505" s="105">
        <v>500</v>
      </c>
      <c r="B505" s="106" t="s">
        <v>57</v>
      </c>
      <c r="C505" s="106" t="s">
        <v>560</v>
      </c>
      <c r="D505" s="107">
        <v>3238782.0910281553</v>
      </c>
      <c r="E505" s="107">
        <v>826004.62770000007</v>
      </c>
      <c r="F505" s="107">
        <v>77225.163100000005</v>
      </c>
      <c r="G505" s="87">
        <f t="shared" si="21"/>
        <v>4142011.8818281554</v>
      </c>
      <c r="H505" s="139"/>
      <c r="I505" s="139"/>
      <c r="J505" s="139"/>
      <c r="K505" s="16">
        <f t="shared" si="22"/>
        <v>3238782.0910281553</v>
      </c>
      <c r="L505" s="18">
        <v>111198185.12530001</v>
      </c>
      <c r="M505" s="16">
        <f t="shared" si="23"/>
        <v>107959403.03427185</v>
      </c>
    </row>
    <row r="506" spans="1:13" ht="36" x14ac:dyDescent="0.35">
      <c r="A506" s="105">
        <v>501</v>
      </c>
      <c r="B506" s="106" t="s">
        <v>57</v>
      </c>
      <c r="C506" s="106" t="s">
        <v>561</v>
      </c>
      <c r="D506" s="107">
        <v>4163026.3116174755</v>
      </c>
      <c r="E506" s="107">
        <v>1061719.7766</v>
      </c>
      <c r="F506" s="107">
        <v>99262.7405</v>
      </c>
      <c r="G506" s="87">
        <f t="shared" si="21"/>
        <v>5324008.8287174758</v>
      </c>
      <c r="H506" s="139"/>
      <c r="I506" s="139"/>
      <c r="J506" s="139"/>
      <c r="K506" s="16">
        <f t="shared" si="22"/>
        <v>4163026.3116174755</v>
      </c>
      <c r="L506" s="18">
        <v>142930570.03220001</v>
      </c>
      <c r="M506" s="16">
        <f t="shared" si="23"/>
        <v>138767543.72058254</v>
      </c>
    </row>
    <row r="507" spans="1:13" ht="18" x14ac:dyDescent="0.35">
      <c r="A507" s="105">
        <v>502</v>
      </c>
      <c r="B507" s="106" t="s">
        <v>57</v>
      </c>
      <c r="C507" s="106" t="s">
        <v>562</v>
      </c>
      <c r="D507" s="107">
        <v>6713673.7987601943</v>
      </c>
      <c r="E507" s="107">
        <v>1712225.6052999999</v>
      </c>
      <c r="F507" s="107">
        <v>160080.098</v>
      </c>
      <c r="G507" s="87">
        <f t="shared" si="21"/>
        <v>8585979.5020601936</v>
      </c>
      <c r="H507" s="139"/>
      <c r="I507" s="139"/>
      <c r="J507" s="139"/>
      <c r="K507" s="16">
        <f t="shared" si="22"/>
        <v>6713673.7987601943</v>
      </c>
      <c r="L507" s="18">
        <v>230502800.42410001</v>
      </c>
      <c r="M507" s="16">
        <f t="shared" si="23"/>
        <v>223789126.62533981</v>
      </c>
    </row>
    <row r="508" spans="1:13" ht="18" x14ac:dyDescent="0.35">
      <c r="A508" s="105">
        <v>503</v>
      </c>
      <c r="B508" s="106" t="s">
        <v>57</v>
      </c>
      <c r="C508" s="106" t="s">
        <v>563</v>
      </c>
      <c r="D508" s="107">
        <v>2623995.8045563102</v>
      </c>
      <c r="E508" s="107">
        <v>669212.25839999993</v>
      </c>
      <c r="F508" s="107">
        <v>62566.2667</v>
      </c>
      <c r="G508" s="87">
        <f t="shared" si="21"/>
        <v>3355774.3296563099</v>
      </c>
      <c r="H508" s="139"/>
      <c r="I508" s="139"/>
      <c r="J508" s="139"/>
      <c r="K508" s="16">
        <f t="shared" si="22"/>
        <v>2623995.8045563102</v>
      </c>
      <c r="L508" s="18">
        <v>90090522.623099998</v>
      </c>
      <c r="M508" s="16">
        <f t="shared" si="23"/>
        <v>87466526.818543687</v>
      </c>
    </row>
    <row r="509" spans="1:13" ht="18" x14ac:dyDescent="0.35">
      <c r="A509" s="105">
        <v>504</v>
      </c>
      <c r="B509" s="106" t="s">
        <v>57</v>
      </c>
      <c r="C509" s="106" t="s">
        <v>564</v>
      </c>
      <c r="D509" s="107">
        <v>2206114.1484466018</v>
      </c>
      <c r="E509" s="107">
        <v>562637.57310000004</v>
      </c>
      <c r="F509" s="107">
        <v>52602.342600000004</v>
      </c>
      <c r="G509" s="87">
        <f t="shared" si="21"/>
        <v>2821354.0641466021</v>
      </c>
      <c r="H509" s="139"/>
      <c r="I509" s="139"/>
      <c r="J509" s="139"/>
      <c r="K509" s="16">
        <f t="shared" si="22"/>
        <v>2206114.1484466018</v>
      </c>
      <c r="L509" s="18">
        <v>75743252.430000007</v>
      </c>
      <c r="M509" s="16">
        <f t="shared" si="23"/>
        <v>73537138.281553403</v>
      </c>
    </row>
    <row r="510" spans="1:13" ht="18" x14ac:dyDescent="0.35">
      <c r="A510" s="105">
        <v>505</v>
      </c>
      <c r="B510" s="106" t="s">
        <v>57</v>
      </c>
      <c r="C510" s="106" t="s">
        <v>565</v>
      </c>
      <c r="D510" s="107">
        <v>2466354.2269427185</v>
      </c>
      <c r="E510" s="107">
        <v>629008.04909999995</v>
      </c>
      <c r="F510" s="107">
        <v>58807.478300000002</v>
      </c>
      <c r="G510" s="87">
        <f t="shared" si="21"/>
        <v>3154169.7543427185</v>
      </c>
      <c r="H510" s="139"/>
      <c r="I510" s="139"/>
      <c r="J510" s="139"/>
      <c r="K510" s="16">
        <f t="shared" si="22"/>
        <v>2466354.2269427185</v>
      </c>
      <c r="L510" s="18">
        <v>84678161.791700006</v>
      </c>
      <c r="M510" s="16">
        <f t="shared" si="23"/>
        <v>82211807.564757288</v>
      </c>
    </row>
    <row r="511" spans="1:13" ht="18" x14ac:dyDescent="0.35">
      <c r="A511" s="105">
        <v>506</v>
      </c>
      <c r="B511" s="106" t="s">
        <v>57</v>
      </c>
      <c r="C511" s="106" t="s">
        <v>566</v>
      </c>
      <c r="D511" s="107">
        <v>2264489.9844582523</v>
      </c>
      <c r="E511" s="107">
        <v>577525.48769999994</v>
      </c>
      <c r="F511" s="107">
        <v>53994.249600000003</v>
      </c>
      <c r="G511" s="87">
        <f t="shared" si="21"/>
        <v>2896009.7217582525</v>
      </c>
      <c r="H511" s="139"/>
      <c r="I511" s="139"/>
      <c r="J511" s="139"/>
      <c r="K511" s="16">
        <f t="shared" si="22"/>
        <v>2264489.9844582523</v>
      </c>
      <c r="L511" s="18">
        <v>77747489.466399997</v>
      </c>
      <c r="M511" s="16">
        <f t="shared" si="23"/>
        <v>75482999.481941745</v>
      </c>
    </row>
    <row r="512" spans="1:13" ht="18" x14ac:dyDescent="0.35">
      <c r="A512" s="105">
        <v>507</v>
      </c>
      <c r="B512" s="106" t="s">
        <v>57</v>
      </c>
      <c r="C512" s="106" t="s">
        <v>567</v>
      </c>
      <c r="D512" s="107">
        <v>2731866.2591300965</v>
      </c>
      <c r="E512" s="107">
        <v>696723.06090000004</v>
      </c>
      <c r="F512" s="107">
        <v>65138.317900000002</v>
      </c>
      <c r="G512" s="87">
        <f t="shared" si="21"/>
        <v>3493727.6379300966</v>
      </c>
      <c r="H512" s="139"/>
      <c r="I512" s="139"/>
      <c r="J512" s="139"/>
      <c r="K512" s="16">
        <f t="shared" si="22"/>
        <v>2731866.2591300965</v>
      </c>
      <c r="L512" s="18">
        <v>93794074.896799996</v>
      </c>
      <c r="M512" s="16">
        <f t="shared" si="23"/>
        <v>91062208.637669906</v>
      </c>
    </row>
    <row r="513" spans="1:13" ht="18" x14ac:dyDescent="0.35">
      <c r="A513" s="105">
        <v>508</v>
      </c>
      <c r="B513" s="106" t="s">
        <v>57</v>
      </c>
      <c r="C513" s="106" t="s">
        <v>568</v>
      </c>
      <c r="D513" s="107">
        <v>1824167.0133582521</v>
      </c>
      <c r="E513" s="107">
        <v>465227.46889999998</v>
      </c>
      <c r="F513" s="107">
        <v>43495.237200000003</v>
      </c>
      <c r="G513" s="87">
        <f t="shared" si="21"/>
        <v>2332889.7194582517</v>
      </c>
      <c r="H513" s="139"/>
      <c r="I513" s="139"/>
      <c r="J513" s="139"/>
      <c r="K513" s="16">
        <f t="shared" si="22"/>
        <v>1824167.0133582521</v>
      </c>
      <c r="L513" s="18">
        <v>62629734.125299998</v>
      </c>
      <c r="M513" s="16">
        <f t="shared" si="23"/>
        <v>60805567.111941747</v>
      </c>
    </row>
    <row r="514" spans="1:13" ht="18" x14ac:dyDescent="0.35">
      <c r="A514" s="105">
        <v>509</v>
      </c>
      <c r="B514" s="106" t="s">
        <v>57</v>
      </c>
      <c r="C514" s="106" t="s">
        <v>569</v>
      </c>
      <c r="D514" s="107">
        <v>3110388.4196067955</v>
      </c>
      <c r="E514" s="107">
        <v>793259.67489999998</v>
      </c>
      <c r="F514" s="107">
        <v>74163.758600000001</v>
      </c>
      <c r="G514" s="87">
        <f t="shared" si="21"/>
        <v>3977811.8531067953</v>
      </c>
      <c r="H514" s="139"/>
      <c r="I514" s="139"/>
      <c r="J514" s="139"/>
      <c r="K514" s="16">
        <f t="shared" si="22"/>
        <v>3110388.4196067955</v>
      </c>
      <c r="L514" s="18">
        <v>106790002.4065</v>
      </c>
      <c r="M514" s="16">
        <f t="shared" si="23"/>
        <v>103679613.98689321</v>
      </c>
    </row>
    <row r="515" spans="1:13" ht="18" x14ac:dyDescent="0.35">
      <c r="A515" s="105">
        <v>510</v>
      </c>
      <c r="B515" s="106" t="s">
        <v>57</v>
      </c>
      <c r="C515" s="106" t="s">
        <v>570</v>
      </c>
      <c r="D515" s="107">
        <v>2688776.9181029121</v>
      </c>
      <c r="E515" s="107">
        <v>685733.74639999995</v>
      </c>
      <c r="F515" s="107">
        <v>64110.900399999999</v>
      </c>
      <c r="G515" s="87">
        <f t="shared" si="21"/>
        <v>3438621.5649029124</v>
      </c>
      <c r="H515" s="139"/>
      <c r="I515" s="139"/>
      <c r="J515" s="139"/>
      <c r="K515" s="16">
        <f t="shared" si="22"/>
        <v>2688776.9181029121</v>
      </c>
      <c r="L515" s="18">
        <v>92314674.188199997</v>
      </c>
      <c r="M515" s="16">
        <f t="shared" si="23"/>
        <v>89625897.270097092</v>
      </c>
    </row>
    <row r="516" spans="1:13" ht="18" x14ac:dyDescent="0.35">
      <c r="A516" s="105">
        <v>511</v>
      </c>
      <c r="B516" s="106" t="s">
        <v>57</v>
      </c>
      <c r="C516" s="106" t="s">
        <v>571</v>
      </c>
      <c r="D516" s="107">
        <v>3696934.9011233007</v>
      </c>
      <c r="E516" s="107">
        <v>942849.88939999999</v>
      </c>
      <c r="F516" s="107">
        <v>88149.308199999999</v>
      </c>
      <c r="G516" s="87">
        <f t="shared" si="21"/>
        <v>4727934.0987233007</v>
      </c>
      <c r="H516" s="139"/>
      <c r="I516" s="139"/>
      <c r="J516" s="139"/>
      <c r="K516" s="16">
        <f t="shared" si="22"/>
        <v>3696934.9011233007</v>
      </c>
      <c r="L516" s="18">
        <v>126928098.2719</v>
      </c>
      <c r="M516" s="16">
        <f t="shared" si="23"/>
        <v>123231163.3707767</v>
      </c>
    </row>
    <row r="517" spans="1:13" ht="18" x14ac:dyDescent="0.35">
      <c r="A517" s="105">
        <v>512</v>
      </c>
      <c r="B517" s="106" t="s">
        <v>57</v>
      </c>
      <c r="C517" s="106" t="s">
        <v>572</v>
      </c>
      <c r="D517" s="107">
        <v>3999844.6871563108</v>
      </c>
      <c r="E517" s="107">
        <v>1020102.6585</v>
      </c>
      <c r="F517" s="107">
        <v>95371.855800000005</v>
      </c>
      <c r="G517" s="87">
        <f t="shared" si="21"/>
        <v>5115319.2014563112</v>
      </c>
      <c r="H517" s="139"/>
      <c r="I517" s="139"/>
      <c r="J517" s="139"/>
      <c r="K517" s="16">
        <f t="shared" si="22"/>
        <v>3999844.6871563108</v>
      </c>
      <c r="L517" s="18">
        <v>137328000.92570001</v>
      </c>
      <c r="M517" s="16">
        <f t="shared" si="23"/>
        <v>133328156.2385437</v>
      </c>
    </row>
    <row r="518" spans="1:13" ht="18" x14ac:dyDescent="0.35">
      <c r="A518" s="105">
        <v>513</v>
      </c>
      <c r="B518" s="106" t="s">
        <v>57</v>
      </c>
      <c r="C518" s="106" t="s">
        <v>573</v>
      </c>
      <c r="D518" s="107">
        <v>2153178.2403669902</v>
      </c>
      <c r="E518" s="107">
        <v>549137.03379999998</v>
      </c>
      <c r="F518" s="107">
        <v>51340.1446</v>
      </c>
      <c r="G518" s="87">
        <f t="shared" si="21"/>
        <v>2753655.4187669903</v>
      </c>
      <c r="H518" s="139"/>
      <c r="I518" s="139"/>
      <c r="J518" s="139"/>
      <c r="K518" s="16">
        <f t="shared" si="22"/>
        <v>2153178.2403669902</v>
      </c>
      <c r="L518" s="18">
        <v>73925786.252599999</v>
      </c>
      <c r="M518" s="16">
        <f t="shared" si="23"/>
        <v>71772608.012233004</v>
      </c>
    </row>
    <row r="519" spans="1:13" ht="36" x14ac:dyDescent="0.35">
      <c r="A519" s="105">
        <v>514</v>
      </c>
      <c r="B519" s="106" t="s">
        <v>57</v>
      </c>
      <c r="C519" s="106" t="s">
        <v>574</v>
      </c>
      <c r="D519" s="107">
        <v>2598155.3521194174</v>
      </c>
      <c r="E519" s="107">
        <v>662622.02390000003</v>
      </c>
      <c r="F519" s="107">
        <v>61950.129800000002</v>
      </c>
      <c r="G519" s="87">
        <f t="shared" ref="G519:G582" si="24">SUM(D519:F519)</f>
        <v>3322727.5058194175</v>
      </c>
      <c r="H519" s="139"/>
      <c r="I519" s="139"/>
      <c r="J519" s="139"/>
      <c r="K519" s="16">
        <f t="shared" ref="K519:K582" si="25">0.6/20.6*L519</f>
        <v>2598155.3521194174</v>
      </c>
      <c r="L519" s="18">
        <v>89203333.756099999</v>
      </c>
      <c r="M519" s="16">
        <f t="shared" ref="M519:M582" si="26">L519-K519</f>
        <v>86605178.403980583</v>
      </c>
    </row>
    <row r="520" spans="1:13" ht="18" x14ac:dyDescent="0.35">
      <c r="A520" s="105">
        <v>515</v>
      </c>
      <c r="B520" s="106" t="s">
        <v>57</v>
      </c>
      <c r="C520" s="106" t="s">
        <v>575</v>
      </c>
      <c r="D520" s="107">
        <v>3889633.7612009705</v>
      </c>
      <c r="E520" s="107">
        <v>991994.95250000013</v>
      </c>
      <c r="F520" s="107">
        <v>92743.998600000006</v>
      </c>
      <c r="G520" s="87">
        <f t="shared" si="24"/>
        <v>4974372.7123009702</v>
      </c>
      <c r="H520" s="139"/>
      <c r="I520" s="139"/>
      <c r="J520" s="139"/>
      <c r="K520" s="16">
        <f t="shared" si="25"/>
        <v>3889633.7612009705</v>
      </c>
      <c r="L520" s="18">
        <v>133544092.46789999</v>
      </c>
      <c r="M520" s="16">
        <f t="shared" si="26"/>
        <v>129654458.70669903</v>
      </c>
    </row>
    <row r="521" spans="1:13" ht="18" x14ac:dyDescent="0.35">
      <c r="A521" s="105">
        <v>516</v>
      </c>
      <c r="B521" s="106" t="s">
        <v>57</v>
      </c>
      <c r="C521" s="106" t="s">
        <v>576</v>
      </c>
      <c r="D521" s="107">
        <v>3774185.5570281548</v>
      </c>
      <c r="E521" s="107">
        <v>962551.55420000001</v>
      </c>
      <c r="F521" s="107">
        <v>89991.2644</v>
      </c>
      <c r="G521" s="87">
        <f t="shared" si="24"/>
        <v>4826728.3756281547</v>
      </c>
      <c r="H521" s="139"/>
      <c r="I521" s="139"/>
      <c r="J521" s="139"/>
      <c r="K521" s="16">
        <f t="shared" si="25"/>
        <v>3774185.5570281548</v>
      </c>
      <c r="L521" s="18">
        <v>129580370.7913</v>
      </c>
      <c r="M521" s="16">
        <f t="shared" si="26"/>
        <v>125806185.23427184</v>
      </c>
    </row>
    <row r="522" spans="1:13" ht="18" x14ac:dyDescent="0.35">
      <c r="A522" s="105">
        <v>517</v>
      </c>
      <c r="B522" s="106" t="s">
        <v>57</v>
      </c>
      <c r="C522" s="106" t="s">
        <v>577</v>
      </c>
      <c r="D522" s="107">
        <v>3853759.0820679604</v>
      </c>
      <c r="E522" s="107">
        <v>982845.6333000001</v>
      </c>
      <c r="F522" s="107">
        <v>91888.606700000004</v>
      </c>
      <c r="G522" s="87">
        <f t="shared" si="24"/>
        <v>4928493.3220679611</v>
      </c>
      <c r="H522" s="139"/>
      <c r="I522" s="139"/>
      <c r="J522" s="139"/>
      <c r="K522" s="16">
        <f t="shared" si="25"/>
        <v>3853759.0820679604</v>
      </c>
      <c r="L522" s="18">
        <v>132312395.15099999</v>
      </c>
      <c r="M522" s="16">
        <f t="shared" si="26"/>
        <v>128458636.06893203</v>
      </c>
    </row>
    <row r="523" spans="1:13" ht="18" x14ac:dyDescent="0.35">
      <c r="A523" s="105">
        <v>518</v>
      </c>
      <c r="B523" s="106" t="s">
        <v>57</v>
      </c>
      <c r="C523" s="106" t="s">
        <v>578</v>
      </c>
      <c r="D523" s="107">
        <v>2980522.3056087377</v>
      </c>
      <c r="E523" s="107">
        <v>760139.19680000003</v>
      </c>
      <c r="F523" s="107">
        <v>71067.245299999995</v>
      </c>
      <c r="G523" s="87">
        <f t="shared" si="24"/>
        <v>3811728.7477087379</v>
      </c>
      <c r="H523" s="139"/>
      <c r="I523" s="139"/>
      <c r="J523" s="139"/>
      <c r="K523" s="16">
        <f t="shared" si="25"/>
        <v>2980522.3056087377</v>
      </c>
      <c r="L523" s="18">
        <v>102331265.8259</v>
      </c>
      <c r="M523" s="16">
        <f t="shared" si="26"/>
        <v>99350743.520291269</v>
      </c>
    </row>
    <row r="524" spans="1:13" ht="18" x14ac:dyDescent="0.35">
      <c r="A524" s="105">
        <v>519</v>
      </c>
      <c r="B524" s="106" t="s">
        <v>57</v>
      </c>
      <c r="C524" s="106" t="s">
        <v>579</v>
      </c>
      <c r="D524" s="107">
        <v>3409338.2666999996</v>
      </c>
      <c r="E524" s="107">
        <v>869502.51859999995</v>
      </c>
      <c r="F524" s="107">
        <v>81291.885800000004</v>
      </c>
      <c r="G524" s="87">
        <f t="shared" si="24"/>
        <v>4360132.6710999999</v>
      </c>
      <c r="H524" s="139"/>
      <c r="I524" s="139"/>
      <c r="J524" s="139"/>
      <c r="K524" s="16">
        <f t="shared" si="25"/>
        <v>3409338.2666999996</v>
      </c>
      <c r="L524" s="18">
        <v>117053947.1567</v>
      </c>
      <c r="M524" s="16">
        <f t="shared" si="26"/>
        <v>113644608.89</v>
      </c>
    </row>
    <row r="525" spans="1:13" ht="18" x14ac:dyDescent="0.35">
      <c r="A525" s="105">
        <v>520</v>
      </c>
      <c r="B525" s="106" t="s">
        <v>58</v>
      </c>
      <c r="C525" s="106" t="s">
        <v>580</v>
      </c>
      <c r="D525" s="107">
        <v>2230734.4303048542</v>
      </c>
      <c r="E525" s="107">
        <v>568916.62069999997</v>
      </c>
      <c r="F525" s="107">
        <v>53189.385799999996</v>
      </c>
      <c r="G525" s="87">
        <f t="shared" si="24"/>
        <v>2852840.4368048538</v>
      </c>
      <c r="H525" s="139"/>
      <c r="I525" s="139"/>
      <c r="J525" s="139"/>
      <c r="K525" s="16">
        <f t="shared" si="25"/>
        <v>2230734.4303048542</v>
      </c>
      <c r="L525" s="18">
        <v>76588548.773800001</v>
      </c>
      <c r="M525" s="16">
        <f t="shared" si="26"/>
        <v>74357814.343495145</v>
      </c>
    </row>
    <row r="526" spans="1:13" ht="18" x14ac:dyDescent="0.35">
      <c r="A526" s="105">
        <v>521</v>
      </c>
      <c r="B526" s="106" t="s">
        <v>58</v>
      </c>
      <c r="C526" s="106" t="s">
        <v>581</v>
      </c>
      <c r="D526" s="107">
        <v>2514440.4847922325</v>
      </c>
      <c r="E526" s="107">
        <v>641271.75520000001</v>
      </c>
      <c r="F526" s="107">
        <v>59954.041700000002</v>
      </c>
      <c r="G526" s="87">
        <f t="shared" si="24"/>
        <v>3215666.2816922325</v>
      </c>
      <c r="H526" s="139"/>
      <c r="I526" s="139"/>
      <c r="J526" s="139"/>
      <c r="K526" s="16">
        <f t="shared" si="25"/>
        <v>2514440.4847922325</v>
      </c>
      <c r="L526" s="18">
        <v>86329123.311199993</v>
      </c>
      <c r="M526" s="16">
        <f t="shared" si="26"/>
        <v>83814682.82640776</v>
      </c>
    </row>
    <row r="527" spans="1:13" ht="18" x14ac:dyDescent="0.35">
      <c r="A527" s="105">
        <v>522</v>
      </c>
      <c r="B527" s="106" t="s">
        <v>58</v>
      </c>
      <c r="C527" s="106" t="s">
        <v>582</v>
      </c>
      <c r="D527" s="107">
        <v>2574563.8503203881</v>
      </c>
      <c r="E527" s="107">
        <v>656605.35180000006</v>
      </c>
      <c r="F527" s="107">
        <v>61387.616600000001</v>
      </c>
      <c r="G527" s="87">
        <f t="shared" si="24"/>
        <v>3292556.8187203878</v>
      </c>
      <c r="H527" s="139"/>
      <c r="I527" s="139"/>
      <c r="J527" s="139"/>
      <c r="K527" s="16">
        <f t="shared" si="25"/>
        <v>2574563.8503203881</v>
      </c>
      <c r="L527" s="18">
        <v>88393358.861000001</v>
      </c>
      <c r="M527" s="16">
        <f t="shared" si="26"/>
        <v>85818795.010679618</v>
      </c>
    </row>
    <row r="528" spans="1:13" ht="18" x14ac:dyDescent="0.35">
      <c r="A528" s="105">
        <v>523</v>
      </c>
      <c r="B528" s="106" t="s">
        <v>58</v>
      </c>
      <c r="C528" s="106" t="s">
        <v>583</v>
      </c>
      <c r="D528" s="107">
        <v>3037634.4951582523</v>
      </c>
      <c r="E528" s="107">
        <v>774704.83649999998</v>
      </c>
      <c r="F528" s="107">
        <v>72429.021999999997</v>
      </c>
      <c r="G528" s="87">
        <f t="shared" si="24"/>
        <v>3884768.3536582524</v>
      </c>
      <c r="H528" s="139"/>
      <c r="I528" s="139"/>
      <c r="J528" s="139"/>
      <c r="K528" s="16">
        <f t="shared" si="25"/>
        <v>3037634.4951582523</v>
      </c>
      <c r="L528" s="18">
        <v>104292117.6671</v>
      </c>
      <c r="M528" s="16">
        <f t="shared" si="26"/>
        <v>101254483.17194174</v>
      </c>
    </row>
    <row r="529" spans="1:13" ht="18" x14ac:dyDescent="0.35">
      <c r="A529" s="105">
        <v>524</v>
      </c>
      <c r="B529" s="106" t="s">
        <v>58</v>
      </c>
      <c r="C529" s="106" t="s">
        <v>584</v>
      </c>
      <c r="D529" s="107">
        <v>2169001.7521019415</v>
      </c>
      <c r="E529" s="107">
        <v>553172.59210000001</v>
      </c>
      <c r="F529" s="107">
        <v>51717.438699999999</v>
      </c>
      <c r="G529" s="87">
        <f t="shared" si="24"/>
        <v>2773891.7829019413</v>
      </c>
      <c r="H529" s="139"/>
      <c r="I529" s="139"/>
      <c r="J529" s="139"/>
      <c r="K529" s="16">
        <f t="shared" si="25"/>
        <v>2169001.7521019415</v>
      </c>
      <c r="L529" s="18">
        <v>74469060.155499995</v>
      </c>
      <c r="M529" s="16">
        <f t="shared" si="26"/>
        <v>72300058.403398052</v>
      </c>
    </row>
    <row r="530" spans="1:13" ht="18" x14ac:dyDescent="0.35">
      <c r="A530" s="105">
        <v>525</v>
      </c>
      <c r="B530" s="106" t="s">
        <v>58</v>
      </c>
      <c r="C530" s="106" t="s">
        <v>585</v>
      </c>
      <c r="D530" s="107">
        <v>2039586.7672339806</v>
      </c>
      <c r="E530" s="107">
        <v>520167.16799999995</v>
      </c>
      <c r="F530" s="107">
        <v>48631.682000000001</v>
      </c>
      <c r="G530" s="87">
        <f t="shared" si="24"/>
        <v>2608385.6172339804</v>
      </c>
      <c r="H530" s="139"/>
      <c r="I530" s="139"/>
      <c r="J530" s="139"/>
      <c r="K530" s="16">
        <f t="shared" si="25"/>
        <v>2039586.7672339806</v>
      </c>
      <c r="L530" s="18">
        <v>70025812.341700003</v>
      </c>
      <c r="M530" s="16">
        <f t="shared" si="26"/>
        <v>67986225.57446602</v>
      </c>
    </row>
    <row r="531" spans="1:13" ht="18" x14ac:dyDescent="0.35">
      <c r="A531" s="105">
        <v>526</v>
      </c>
      <c r="B531" s="106" t="s">
        <v>58</v>
      </c>
      <c r="C531" s="106" t="s">
        <v>586</v>
      </c>
      <c r="D531" s="107">
        <v>2330411.0718815532</v>
      </c>
      <c r="E531" s="107">
        <v>594337.70959999994</v>
      </c>
      <c r="F531" s="107">
        <v>55566.064700000003</v>
      </c>
      <c r="G531" s="87">
        <f t="shared" si="24"/>
        <v>2980314.8461815529</v>
      </c>
      <c r="H531" s="139"/>
      <c r="I531" s="139"/>
      <c r="J531" s="139"/>
      <c r="K531" s="16">
        <f t="shared" si="25"/>
        <v>2330411.0718815532</v>
      </c>
      <c r="L531" s="18">
        <v>80010780.134599999</v>
      </c>
      <c r="M531" s="16">
        <f t="shared" si="26"/>
        <v>77680369.062718451</v>
      </c>
    </row>
    <row r="532" spans="1:13" ht="18" x14ac:dyDescent="0.35">
      <c r="A532" s="105">
        <v>527</v>
      </c>
      <c r="B532" s="106" t="s">
        <v>58</v>
      </c>
      <c r="C532" s="106" t="s">
        <v>587</v>
      </c>
      <c r="D532" s="107">
        <v>3646531.3645834951</v>
      </c>
      <c r="E532" s="107">
        <v>929995.1949</v>
      </c>
      <c r="F532" s="107">
        <v>86947.491899999994</v>
      </c>
      <c r="G532" s="87">
        <f t="shared" si="24"/>
        <v>4663474.0513834944</v>
      </c>
      <c r="H532" s="139"/>
      <c r="I532" s="139"/>
      <c r="J532" s="139"/>
      <c r="K532" s="16">
        <f t="shared" si="25"/>
        <v>3646531.3645834951</v>
      </c>
      <c r="L532" s="18">
        <v>125197576.85070001</v>
      </c>
      <c r="M532" s="16">
        <f t="shared" si="26"/>
        <v>121551045.48611651</v>
      </c>
    </row>
    <row r="533" spans="1:13" ht="18" x14ac:dyDescent="0.35">
      <c r="A533" s="105">
        <v>528</v>
      </c>
      <c r="B533" s="106" t="s">
        <v>58</v>
      </c>
      <c r="C533" s="106" t="s">
        <v>72</v>
      </c>
      <c r="D533" s="107">
        <v>3379403.0638368931</v>
      </c>
      <c r="E533" s="107">
        <v>861867.97710000002</v>
      </c>
      <c r="F533" s="107">
        <v>80578.114100000006</v>
      </c>
      <c r="G533" s="87">
        <f t="shared" si="24"/>
        <v>4321849.1550368927</v>
      </c>
      <c r="H533" s="139"/>
      <c r="I533" s="139"/>
      <c r="J533" s="139"/>
      <c r="K533" s="16">
        <f t="shared" si="25"/>
        <v>3379403.0638368931</v>
      </c>
      <c r="L533" s="18">
        <v>116026171.8584</v>
      </c>
      <c r="M533" s="16">
        <f t="shared" si="26"/>
        <v>112646768.79456311</v>
      </c>
    </row>
    <row r="534" spans="1:13" ht="36" x14ac:dyDescent="0.35">
      <c r="A534" s="105">
        <v>529</v>
      </c>
      <c r="B534" s="106" t="s">
        <v>58</v>
      </c>
      <c r="C534" s="106" t="s">
        <v>846</v>
      </c>
      <c r="D534" s="107">
        <v>2585191.8922456307</v>
      </c>
      <c r="E534" s="107">
        <v>659315.88060000003</v>
      </c>
      <c r="F534" s="107">
        <v>61641.030500000001</v>
      </c>
      <c r="G534" s="87">
        <f t="shared" si="24"/>
        <v>3306148.8033456304</v>
      </c>
      <c r="H534" s="139"/>
      <c r="I534" s="139"/>
      <c r="J534" s="139"/>
      <c r="K534" s="16">
        <f t="shared" si="25"/>
        <v>2585191.8922456307</v>
      </c>
      <c r="L534" s="18">
        <v>88758254.967099994</v>
      </c>
      <c r="M534" s="16">
        <f t="shared" si="26"/>
        <v>86173063.074854359</v>
      </c>
    </row>
    <row r="535" spans="1:13" ht="18" x14ac:dyDescent="0.35">
      <c r="A535" s="105">
        <v>530</v>
      </c>
      <c r="B535" s="106" t="s">
        <v>58</v>
      </c>
      <c r="C535" s="106" t="s">
        <v>201</v>
      </c>
      <c r="D535" s="107">
        <v>2474528.2206669901</v>
      </c>
      <c r="E535" s="107">
        <v>631092.70830000006</v>
      </c>
      <c r="F535" s="107">
        <v>59002.378100000002</v>
      </c>
      <c r="G535" s="87">
        <f t="shared" si="24"/>
        <v>3164623.3070669901</v>
      </c>
      <c r="H535" s="139"/>
      <c r="I535" s="139"/>
      <c r="J535" s="139"/>
      <c r="K535" s="16">
        <f t="shared" si="25"/>
        <v>2474528.2206669901</v>
      </c>
      <c r="L535" s="18">
        <v>84958802.242899999</v>
      </c>
      <c r="M535" s="16">
        <f t="shared" si="26"/>
        <v>82484274.022233009</v>
      </c>
    </row>
    <row r="536" spans="1:13" ht="18" x14ac:dyDescent="0.35">
      <c r="A536" s="105">
        <v>531</v>
      </c>
      <c r="B536" s="106" t="s">
        <v>58</v>
      </c>
      <c r="C536" s="106" t="s">
        <v>588</v>
      </c>
      <c r="D536" s="107">
        <v>2629008.6230300968</v>
      </c>
      <c r="E536" s="107">
        <v>670490.70530000003</v>
      </c>
      <c r="F536" s="107">
        <v>62685.791799999999</v>
      </c>
      <c r="G536" s="87">
        <f t="shared" si="24"/>
        <v>3362185.1201300966</v>
      </c>
      <c r="H536" s="139"/>
      <c r="I536" s="139"/>
      <c r="J536" s="139"/>
      <c r="K536" s="16">
        <f t="shared" si="25"/>
        <v>2629008.6230300968</v>
      </c>
      <c r="L536" s="18">
        <v>90262629.390699998</v>
      </c>
      <c r="M536" s="16">
        <f t="shared" si="26"/>
        <v>87633620.767669901</v>
      </c>
    </row>
    <row r="537" spans="1:13" ht="18" x14ac:dyDescent="0.35">
      <c r="A537" s="105">
        <v>532</v>
      </c>
      <c r="B537" s="106" t="s">
        <v>58</v>
      </c>
      <c r="C537" s="106" t="s">
        <v>589</v>
      </c>
      <c r="D537" s="107">
        <v>2110476.6783990292</v>
      </c>
      <c r="E537" s="107">
        <v>538246.61679999996</v>
      </c>
      <c r="F537" s="107">
        <v>50321.973299999998</v>
      </c>
      <c r="G537" s="87">
        <f t="shared" si="24"/>
        <v>2699045.2684990293</v>
      </c>
      <c r="H537" s="139"/>
      <c r="I537" s="139"/>
      <c r="J537" s="139"/>
      <c r="K537" s="16">
        <f t="shared" si="25"/>
        <v>2110476.6783990292</v>
      </c>
      <c r="L537" s="18">
        <v>72459699.291700006</v>
      </c>
      <c r="M537" s="16">
        <f t="shared" si="26"/>
        <v>70349222.613300979</v>
      </c>
    </row>
    <row r="538" spans="1:13" ht="18" x14ac:dyDescent="0.35">
      <c r="A538" s="105">
        <v>533</v>
      </c>
      <c r="B538" s="106" t="s">
        <v>59</v>
      </c>
      <c r="C538" s="106" t="s">
        <v>590</v>
      </c>
      <c r="D538" s="107">
        <v>2320625.953575728</v>
      </c>
      <c r="E538" s="107">
        <v>591842.15629999992</v>
      </c>
      <c r="F538" s="107">
        <v>55332.749400000001</v>
      </c>
      <c r="G538" s="87">
        <f t="shared" si="24"/>
        <v>2967800.859275728</v>
      </c>
      <c r="H538" s="139"/>
      <c r="I538" s="139"/>
      <c r="J538" s="139"/>
      <c r="K538" s="16">
        <f t="shared" si="25"/>
        <v>2320625.953575728</v>
      </c>
      <c r="L538" s="18">
        <v>79674824.406100005</v>
      </c>
      <c r="M538" s="16">
        <f t="shared" si="26"/>
        <v>77354198.452524275</v>
      </c>
    </row>
    <row r="539" spans="1:13" ht="18" x14ac:dyDescent="0.35">
      <c r="A539" s="105">
        <v>534</v>
      </c>
      <c r="B539" s="106" t="s">
        <v>59</v>
      </c>
      <c r="C539" s="106" t="s">
        <v>591</v>
      </c>
      <c r="D539" s="107">
        <v>1992415.6094417472</v>
      </c>
      <c r="E539" s="107">
        <v>508136.84510000004</v>
      </c>
      <c r="F539" s="107">
        <v>47506.938199999997</v>
      </c>
      <c r="G539" s="87">
        <f t="shared" si="24"/>
        <v>2548059.3927417477</v>
      </c>
      <c r="H539" s="139"/>
      <c r="I539" s="139"/>
      <c r="J539" s="139"/>
      <c r="K539" s="16">
        <f t="shared" si="25"/>
        <v>1992415.6094417472</v>
      </c>
      <c r="L539" s="18">
        <v>68406269.257499993</v>
      </c>
      <c r="M539" s="16">
        <f t="shared" si="26"/>
        <v>66413853.648058243</v>
      </c>
    </row>
    <row r="540" spans="1:13" ht="18" x14ac:dyDescent="0.35">
      <c r="A540" s="105">
        <v>535</v>
      </c>
      <c r="B540" s="106" t="s">
        <v>59</v>
      </c>
      <c r="C540" s="106" t="s">
        <v>592</v>
      </c>
      <c r="D540" s="107">
        <v>2281729.5073019415</v>
      </c>
      <c r="E540" s="107">
        <v>581922.17910000007</v>
      </c>
      <c r="F540" s="107">
        <v>54405.306799999998</v>
      </c>
      <c r="G540" s="87">
        <f t="shared" si="24"/>
        <v>2918056.9932019417</v>
      </c>
      <c r="H540" s="139"/>
      <c r="I540" s="139"/>
      <c r="J540" s="139"/>
      <c r="K540" s="16">
        <f t="shared" si="25"/>
        <v>2281729.5073019415</v>
      </c>
      <c r="L540" s="18">
        <v>78339379.750699997</v>
      </c>
      <c r="M540" s="16">
        <f t="shared" si="26"/>
        <v>76057650.243398055</v>
      </c>
    </row>
    <row r="541" spans="1:13" ht="18" x14ac:dyDescent="0.35">
      <c r="A541" s="105">
        <v>536</v>
      </c>
      <c r="B541" s="106" t="s">
        <v>59</v>
      </c>
      <c r="C541" s="106" t="s">
        <v>593</v>
      </c>
      <c r="D541" s="107">
        <v>3714320.4587475723</v>
      </c>
      <c r="E541" s="107">
        <v>947283.82500000007</v>
      </c>
      <c r="F541" s="107">
        <v>88563.847599999994</v>
      </c>
      <c r="G541" s="87">
        <f t="shared" si="24"/>
        <v>4750168.1313475724</v>
      </c>
      <c r="H541" s="139"/>
      <c r="I541" s="139"/>
      <c r="J541" s="139"/>
      <c r="K541" s="16">
        <f t="shared" si="25"/>
        <v>3714320.4587475723</v>
      </c>
      <c r="L541" s="18">
        <v>127525002.417</v>
      </c>
      <c r="M541" s="16">
        <f t="shared" si="26"/>
        <v>123810681.95825243</v>
      </c>
    </row>
    <row r="542" spans="1:13" ht="18" x14ac:dyDescent="0.35">
      <c r="A542" s="105">
        <v>537</v>
      </c>
      <c r="B542" s="106" t="s">
        <v>59</v>
      </c>
      <c r="C542" s="106" t="s">
        <v>594</v>
      </c>
      <c r="D542" s="107">
        <v>2229542.0355873788</v>
      </c>
      <c r="E542" s="107">
        <v>568612.51760000002</v>
      </c>
      <c r="F542" s="107">
        <v>53160.9545</v>
      </c>
      <c r="G542" s="87">
        <f t="shared" si="24"/>
        <v>2851315.5076873787</v>
      </c>
      <c r="H542" s="139"/>
      <c r="I542" s="139"/>
      <c r="J542" s="139"/>
      <c r="K542" s="16">
        <f t="shared" si="25"/>
        <v>2229542.0355873788</v>
      </c>
      <c r="L542" s="18">
        <v>76547609.888500005</v>
      </c>
      <c r="M542" s="16">
        <f t="shared" si="26"/>
        <v>74318067.85291262</v>
      </c>
    </row>
    <row r="543" spans="1:13" ht="18" x14ac:dyDescent="0.35">
      <c r="A543" s="105">
        <v>538</v>
      </c>
      <c r="B543" s="106" t="s">
        <v>59</v>
      </c>
      <c r="C543" s="106" t="s">
        <v>595</v>
      </c>
      <c r="D543" s="107">
        <v>2348180.2960951454</v>
      </c>
      <c r="E543" s="107">
        <v>598869.49369999999</v>
      </c>
      <c r="F543" s="107">
        <v>55989.752099999998</v>
      </c>
      <c r="G543" s="87">
        <f t="shared" si="24"/>
        <v>3003039.5418951456</v>
      </c>
      <c r="H543" s="139"/>
      <c r="I543" s="139"/>
      <c r="J543" s="139"/>
      <c r="K543" s="16">
        <f t="shared" si="25"/>
        <v>2348180.2960951454</v>
      </c>
      <c r="L543" s="18">
        <v>80620856.832599998</v>
      </c>
      <c r="M543" s="16">
        <f t="shared" si="26"/>
        <v>78272676.53650485</v>
      </c>
    </row>
    <row r="544" spans="1:13" ht="18" x14ac:dyDescent="0.35">
      <c r="A544" s="105">
        <v>539</v>
      </c>
      <c r="B544" s="106" t="s">
        <v>59</v>
      </c>
      <c r="C544" s="106" t="s">
        <v>596</v>
      </c>
      <c r="D544" s="107">
        <v>2224167.446743689</v>
      </c>
      <c r="E544" s="107">
        <v>567241.8064</v>
      </c>
      <c r="F544" s="107">
        <v>53032.803399999997</v>
      </c>
      <c r="G544" s="87">
        <f t="shared" si="24"/>
        <v>2844442.0565436892</v>
      </c>
      <c r="H544" s="139"/>
      <c r="I544" s="139"/>
      <c r="J544" s="139"/>
      <c r="K544" s="16">
        <f t="shared" si="25"/>
        <v>2224167.446743689</v>
      </c>
      <c r="L544" s="18">
        <v>76363082.338200003</v>
      </c>
      <c r="M544" s="16">
        <f t="shared" si="26"/>
        <v>74138914.891456321</v>
      </c>
    </row>
    <row r="545" spans="1:13" ht="18" x14ac:dyDescent="0.35">
      <c r="A545" s="105">
        <v>540</v>
      </c>
      <c r="B545" s="106" t="s">
        <v>59</v>
      </c>
      <c r="C545" s="106" t="s">
        <v>597</v>
      </c>
      <c r="D545" s="107">
        <v>1987434.5315650485</v>
      </c>
      <c r="E545" s="107">
        <v>506866.49300000002</v>
      </c>
      <c r="F545" s="107">
        <v>47388.169900000001</v>
      </c>
      <c r="G545" s="87">
        <f t="shared" si="24"/>
        <v>2541689.1944650486</v>
      </c>
      <c r="H545" s="139"/>
      <c r="I545" s="139"/>
      <c r="J545" s="139"/>
      <c r="K545" s="16">
        <f t="shared" si="25"/>
        <v>1987434.5315650485</v>
      </c>
      <c r="L545" s="18">
        <v>68235252.250400007</v>
      </c>
      <c r="M545" s="16">
        <f t="shared" si="26"/>
        <v>66247817.718834959</v>
      </c>
    </row>
    <row r="546" spans="1:13" ht="18" x14ac:dyDescent="0.35">
      <c r="A546" s="105">
        <v>541</v>
      </c>
      <c r="B546" s="106" t="s">
        <v>59</v>
      </c>
      <c r="C546" s="106" t="s">
        <v>598</v>
      </c>
      <c r="D546" s="107">
        <v>2144556.2698485432</v>
      </c>
      <c r="E546" s="107">
        <v>546938.12470000004</v>
      </c>
      <c r="F546" s="107">
        <v>51134.563300000002</v>
      </c>
      <c r="G546" s="87">
        <f t="shared" si="24"/>
        <v>2742628.9578485433</v>
      </c>
      <c r="H546" s="139"/>
      <c r="I546" s="139"/>
      <c r="J546" s="139"/>
      <c r="K546" s="16">
        <f t="shared" si="25"/>
        <v>2144556.2698485432</v>
      </c>
      <c r="L546" s="18">
        <v>73629765.264799997</v>
      </c>
      <c r="M546" s="16">
        <f t="shared" si="26"/>
        <v>71485208.994951457</v>
      </c>
    </row>
    <row r="547" spans="1:13" ht="18" x14ac:dyDescent="0.35">
      <c r="A547" s="105">
        <v>542</v>
      </c>
      <c r="B547" s="106" t="s">
        <v>59</v>
      </c>
      <c r="C547" s="106" t="s">
        <v>599</v>
      </c>
      <c r="D547" s="107">
        <v>2361758.8744980581</v>
      </c>
      <c r="E547" s="107">
        <v>602332.51410000003</v>
      </c>
      <c r="F547" s="107">
        <v>56313.518199999999</v>
      </c>
      <c r="G547" s="87">
        <f t="shared" si="24"/>
        <v>3020404.9067980582</v>
      </c>
      <c r="H547" s="139"/>
      <c r="I547" s="139"/>
      <c r="J547" s="139"/>
      <c r="K547" s="16">
        <f t="shared" si="25"/>
        <v>2361758.8744980581</v>
      </c>
      <c r="L547" s="18">
        <v>81087054.691100001</v>
      </c>
      <c r="M547" s="16">
        <f t="shared" si="26"/>
        <v>78725295.816601947</v>
      </c>
    </row>
    <row r="548" spans="1:13" ht="18" x14ac:dyDescent="0.35">
      <c r="A548" s="105">
        <v>543</v>
      </c>
      <c r="B548" s="106" t="s">
        <v>59</v>
      </c>
      <c r="C548" s="106" t="s">
        <v>600</v>
      </c>
      <c r="D548" s="107">
        <v>2306953.56564466</v>
      </c>
      <c r="E548" s="107">
        <v>588355.21120000002</v>
      </c>
      <c r="F548" s="107">
        <v>55006.746500000001</v>
      </c>
      <c r="G548" s="87">
        <f t="shared" si="24"/>
        <v>2950315.5233446597</v>
      </c>
      <c r="H548" s="139"/>
      <c r="I548" s="139"/>
      <c r="J548" s="139"/>
      <c r="K548" s="16">
        <f t="shared" si="25"/>
        <v>2306953.56564466</v>
      </c>
      <c r="L548" s="18">
        <v>79205405.753800005</v>
      </c>
      <c r="M548" s="16">
        <f t="shared" si="26"/>
        <v>76898452.188155338</v>
      </c>
    </row>
    <row r="549" spans="1:13" ht="18" x14ac:dyDescent="0.35">
      <c r="A549" s="105">
        <v>544</v>
      </c>
      <c r="B549" s="106" t="s">
        <v>59</v>
      </c>
      <c r="C549" s="106" t="s">
        <v>601</v>
      </c>
      <c r="D549" s="107">
        <v>2684419.2154310676</v>
      </c>
      <c r="E549" s="107">
        <v>684622.37730000005</v>
      </c>
      <c r="F549" s="107">
        <v>64006.995799999997</v>
      </c>
      <c r="G549" s="87">
        <f t="shared" si="24"/>
        <v>3433048.5885310681</v>
      </c>
      <c r="H549" s="139"/>
      <c r="I549" s="139"/>
      <c r="J549" s="139"/>
      <c r="K549" s="16">
        <f t="shared" si="25"/>
        <v>2684419.2154310676</v>
      </c>
      <c r="L549" s="18">
        <v>92165059.729800001</v>
      </c>
      <c r="M549" s="16">
        <f t="shared" si="26"/>
        <v>89480640.514368936</v>
      </c>
    </row>
    <row r="550" spans="1:13" ht="18" x14ac:dyDescent="0.35">
      <c r="A550" s="105">
        <v>545</v>
      </c>
      <c r="B550" s="106" t="s">
        <v>59</v>
      </c>
      <c r="C550" s="106" t="s">
        <v>602</v>
      </c>
      <c r="D550" s="107">
        <v>2749841.3668834949</v>
      </c>
      <c r="E550" s="107">
        <v>701307.35269999993</v>
      </c>
      <c r="F550" s="107">
        <v>65566.914399999994</v>
      </c>
      <c r="G550" s="87">
        <f t="shared" si="24"/>
        <v>3516715.6339834947</v>
      </c>
      <c r="H550" s="139"/>
      <c r="I550" s="139"/>
      <c r="J550" s="139"/>
      <c r="K550" s="16">
        <f t="shared" si="25"/>
        <v>2749841.3668834949</v>
      </c>
      <c r="L550" s="18">
        <v>94411220.262999997</v>
      </c>
      <c r="M550" s="16">
        <f t="shared" si="26"/>
        <v>91661378.896116495</v>
      </c>
    </row>
    <row r="551" spans="1:13" ht="18" x14ac:dyDescent="0.35">
      <c r="A551" s="105">
        <v>546</v>
      </c>
      <c r="B551" s="106" t="s">
        <v>59</v>
      </c>
      <c r="C551" s="106" t="s">
        <v>603</v>
      </c>
      <c r="D551" s="107">
        <v>3044804.1985427183</v>
      </c>
      <c r="E551" s="107">
        <v>776533.36580000003</v>
      </c>
      <c r="F551" s="107">
        <v>72599.975699999995</v>
      </c>
      <c r="G551" s="87">
        <f t="shared" si="24"/>
        <v>3893937.5400427184</v>
      </c>
      <c r="H551" s="139"/>
      <c r="I551" s="139"/>
      <c r="J551" s="139"/>
      <c r="K551" s="16">
        <f t="shared" si="25"/>
        <v>3044804.1985427183</v>
      </c>
      <c r="L551" s="18">
        <v>104538277.4833</v>
      </c>
      <c r="M551" s="16">
        <f t="shared" si="26"/>
        <v>101493473.28475729</v>
      </c>
    </row>
    <row r="552" spans="1:13" ht="18" x14ac:dyDescent="0.35">
      <c r="A552" s="105">
        <v>547</v>
      </c>
      <c r="B552" s="106" t="s">
        <v>59</v>
      </c>
      <c r="C552" s="106" t="s">
        <v>604</v>
      </c>
      <c r="D552" s="107">
        <v>3592679.6429097084</v>
      </c>
      <c r="E552" s="107">
        <v>916261.09049999993</v>
      </c>
      <c r="F552" s="107">
        <v>85663.457399999999</v>
      </c>
      <c r="G552" s="87">
        <f t="shared" si="24"/>
        <v>4594604.1908097081</v>
      </c>
      <c r="H552" s="139"/>
      <c r="I552" s="139"/>
      <c r="J552" s="139"/>
      <c r="K552" s="16">
        <f t="shared" si="25"/>
        <v>3592679.6429097084</v>
      </c>
      <c r="L552" s="18">
        <v>123348667.73989999</v>
      </c>
      <c r="M552" s="16">
        <f t="shared" si="26"/>
        <v>119755988.09699029</v>
      </c>
    </row>
    <row r="553" spans="1:13" ht="18" x14ac:dyDescent="0.35">
      <c r="A553" s="105">
        <v>548</v>
      </c>
      <c r="B553" s="106" t="s">
        <v>59</v>
      </c>
      <c r="C553" s="106" t="s">
        <v>605</v>
      </c>
      <c r="D553" s="107">
        <v>2275359.7224320387</v>
      </c>
      <c r="E553" s="107">
        <v>580297.65740000003</v>
      </c>
      <c r="F553" s="107">
        <v>54253.426399999997</v>
      </c>
      <c r="G553" s="87">
        <f t="shared" si="24"/>
        <v>2909910.8062320389</v>
      </c>
      <c r="H553" s="139"/>
      <c r="I553" s="139"/>
      <c r="J553" s="139"/>
      <c r="K553" s="16">
        <f t="shared" si="25"/>
        <v>2275359.7224320387</v>
      </c>
      <c r="L553" s="18">
        <v>78120683.803499997</v>
      </c>
      <c r="M553" s="16">
        <f t="shared" si="26"/>
        <v>75845324.081067964</v>
      </c>
    </row>
    <row r="554" spans="1:13" ht="18" x14ac:dyDescent="0.35">
      <c r="A554" s="105">
        <v>549</v>
      </c>
      <c r="B554" s="106" t="s">
        <v>59</v>
      </c>
      <c r="C554" s="106" t="s">
        <v>606</v>
      </c>
      <c r="D554" s="107">
        <v>3088347.7693572813</v>
      </c>
      <c r="E554" s="107">
        <v>787638.52509999997</v>
      </c>
      <c r="F554" s="107">
        <v>73638.223800000007</v>
      </c>
      <c r="G554" s="87">
        <f t="shared" si="24"/>
        <v>3949624.5182572808</v>
      </c>
      <c r="H554" s="139"/>
      <c r="I554" s="139"/>
      <c r="J554" s="139"/>
      <c r="K554" s="16">
        <f t="shared" si="25"/>
        <v>3088347.7693572813</v>
      </c>
      <c r="L554" s="18">
        <v>106033273.4146</v>
      </c>
      <c r="M554" s="16">
        <f t="shared" si="26"/>
        <v>102944925.64524272</v>
      </c>
    </row>
    <row r="555" spans="1:13" ht="18" x14ac:dyDescent="0.35">
      <c r="A555" s="105">
        <v>550</v>
      </c>
      <c r="B555" s="106" t="s">
        <v>59</v>
      </c>
      <c r="C555" s="106" t="s">
        <v>607</v>
      </c>
      <c r="D555" s="107">
        <v>2086112.562699029</v>
      </c>
      <c r="E555" s="107">
        <v>532032.9007</v>
      </c>
      <c r="F555" s="107">
        <v>49741.038</v>
      </c>
      <c r="G555" s="87">
        <f t="shared" si="24"/>
        <v>2667886.501399029</v>
      </c>
      <c r="H555" s="139"/>
      <c r="I555" s="139"/>
      <c r="J555" s="139"/>
      <c r="K555" s="16">
        <f t="shared" si="25"/>
        <v>2086112.562699029</v>
      </c>
      <c r="L555" s="18">
        <v>71623197.986000001</v>
      </c>
      <c r="M555" s="16">
        <f t="shared" si="26"/>
        <v>69537085.423300967</v>
      </c>
    </row>
    <row r="556" spans="1:13" ht="18" x14ac:dyDescent="0.35">
      <c r="A556" s="105">
        <v>551</v>
      </c>
      <c r="B556" s="106" t="s">
        <v>59</v>
      </c>
      <c r="C556" s="106" t="s">
        <v>608</v>
      </c>
      <c r="D556" s="107">
        <v>2400875.289416505</v>
      </c>
      <c r="E556" s="107">
        <v>612308.59119999991</v>
      </c>
      <c r="F556" s="107">
        <v>57246.205699999999</v>
      </c>
      <c r="G556" s="87">
        <f t="shared" si="24"/>
        <v>3070430.0863165045</v>
      </c>
      <c r="H556" s="139"/>
      <c r="I556" s="139"/>
      <c r="J556" s="139"/>
      <c r="K556" s="16">
        <f t="shared" si="25"/>
        <v>2400875.289416505</v>
      </c>
      <c r="L556" s="18">
        <v>82430051.603300005</v>
      </c>
      <c r="M556" s="16">
        <f t="shared" si="26"/>
        <v>80029176.313883498</v>
      </c>
    </row>
    <row r="557" spans="1:13" ht="18" x14ac:dyDescent="0.35">
      <c r="A557" s="105">
        <v>552</v>
      </c>
      <c r="B557" s="106" t="s">
        <v>59</v>
      </c>
      <c r="C557" s="106" t="s">
        <v>609</v>
      </c>
      <c r="D557" s="107">
        <v>2769140.7640718445</v>
      </c>
      <c r="E557" s="107">
        <v>706229.38540000003</v>
      </c>
      <c r="F557" s="107">
        <v>66027.087100000004</v>
      </c>
      <c r="G557" s="87">
        <f t="shared" si="24"/>
        <v>3541397.2365718447</v>
      </c>
      <c r="H557" s="139"/>
      <c r="I557" s="139"/>
      <c r="J557" s="139"/>
      <c r="K557" s="16">
        <f t="shared" si="25"/>
        <v>2769140.7640718445</v>
      </c>
      <c r="L557" s="18">
        <v>95073832.899800003</v>
      </c>
      <c r="M557" s="16">
        <f t="shared" si="26"/>
        <v>92304692.135728151</v>
      </c>
    </row>
    <row r="558" spans="1:13" ht="18" x14ac:dyDescent="0.35">
      <c r="A558" s="105">
        <v>553</v>
      </c>
      <c r="B558" s="106" t="s">
        <v>59</v>
      </c>
      <c r="C558" s="106" t="s">
        <v>610</v>
      </c>
      <c r="D558" s="107">
        <v>2605015.1816854365</v>
      </c>
      <c r="E558" s="107">
        <v>664371.52450000006</v>
      </c>
      <c r="F558" s="107">
        <v>62113.694799999997</v>
      </c>
      <c r="G558" s="87">
        <f t="shared" si="24"/>
        <v>3331500.400985437</v>
      </c>
      <c r="H558" s="139"/>
      <c r="I558" s="139"/>
      <c r="J558" s="139"/>
      <c r="K558" s="16">
        <f t="shared" si="25"/>
        <v>2605015.1816854365</v>
      </c>
      <c r="L558" s="18">
        <v>89438854.571199998</v>
      </c>
      <c r="M558" s="16">
        <f t="shared" si="26"/>
        <v>86833839.389514565</v>
      </c>
    </row>
    <row r="559" spans="1:13" ht="18" x14ac:dyDescent="0.35">
      <c r="A559" s="105">
        <v>554</v>
      </c>
      <c r="B559" s="106" t="s">
        <v>59</v>
      </c>
      <c r="C559" s="106" t="s">
        <v>611</v>
      </c>
      <c r="D559" s="107">
        <v>3079527.0805398058</v>
      </c>
      <c r="E559" s="107">
        <v>785388.93570000003</v>
      </c>
      <c r="F559" s="107">
        <v>73427.904200000004</v>
      </c>
      <c r="G559" s="87">
        <f t="shared" si="24"/>
        <v>3938343.9204398063</v>
      </c>
      <c r="H559" s="139"/>
      <c r="I559" s="139"/>
      <c r="J559" s="139"/>
      <c r="K559" s="16">
        <f t="shared" si="25"/>
        <v>3079527.0805398058</v>
      </c>
      <c r="L559" s="18">
        <v>105730429.7652</v>
      </c>
      <c r="M559" s="16">
        <f t="shared" si="26"/>
        <v>102650902.6846602</v>
      </c>
    </row>
    <row r="560" spans="1:13" ht="18" x14ac:dyDescent="0.35">
      <c r="A560" s="105">
        <v>555</v>
      </c>
      <c r="B560" s="106" t="s">
        <v>59</v>
      </c>
      <c r="C560" s="106" t="s">
        <v>612</v>
      </c>
      <c r="D560" s="107">
        <v>2252135.4829048542</v>
      </c>
      <c r="E560" s="107">
        <v>574374.65029999998</v>
      </c>
      <c r="F560" s="107">
        <v>53699.6702</v>
      </c>
      <c r="G560" s="87">
        <f t="shared" si="24"/>
        <v>2880209.8034048541</v>
      </c>
      <c r="H560" s="139"/>
      <c r="I560" s="139"/>
      <c r="J560" s="139"/>
      <c r="K560" s="16">
        <f t="shared" si="25"/>
        <v>2252135.4829048542</v>
      </c>
      <c r="L560" s="18">
        <v>77323318.246399999</v>
      </c>
      <c r="M560" s="16">
        <f t="shared" si="26"/>
        <v>75071182.763495147</v>
      </c>
    </row>
    <row r="561" spans="1:13" ht="18" x14ac:dyDescent="0.35">
      <c r="A561" s="105">
        <v>556</v>
      </c>
      <c r="B561" s="106" t="s">
        <v>59</v>
      </c>
      <c r="C561" s="106" t="s">
        <v>613</v>
      </c>
      <c r="D561" s="107">
        <v>1832880.807530097</v>
      </c>
      <c r="E561" s="107">
        <v>467449.79630000005</v>
      </c>
      <c r="F561" s="107">
        <v>43703.007899999997</v>
      </c>
      <c r="G561" s="87">
        <f t="shared" si="24"/>
        <v>2344033.6117300973</v>
      </c>
      <c r="H561" s="139"/>
      <c r="I561" s="139"/>
      <c r="J561" s="139"/>
      <c r="K561" s="16">
        <f t="shared" si="25"/>
        <v>1832880.807530097</v>
      </c>
      <c r="L561" s="18">
        <v>62928907.725199997</v>
      </c>
      <c r="M561" s="16">
        <f t="shared" si="26"/>
        <v>61096026.9176699</v>
      </c>
    </row>
    <row r="562" spans="1:13" ht="18" x14ac:dyDescent="0.35">
      <c r="A562" s="105">
        <v>557</v>
      </c>
      <c r="B562" s="106" t="s">
        <v>59</v>
      </c>
      <c r="C562" s="106" t="s">
        <v>614</v>
      </c>
      <c r="D562" s="107">
        <v>2043095.1833359222</v>
      </c>
      <c r="E562" s="107">
        <v>521061.93889999995</v>
      </c>
      <c r="F562" s="107">
        <v>48715.336300000003</v>
      </c>
      <c r="G562" s="87">
        <f t="shared" si="24"/>
        <v>2612872.4585359222</v>
      </c>
      <c r="H562" s="139"/>
      <c r="I562" s="139"/>
      <c r="J562" s="139"/>
      <c r="K562" s="16">
        <f t="shared" si="25"/>
        <v>2043095.1833359222</v>
      </c>
      <c r="L562" s="18">
        <v>70146267.961199999</v>
      </c>
      <c r="M562" s="16">
        <f t="shared" si="26"/>
        <v>68103172.777864084</v>
      </c>
    </row>
    <row r="563" spans="1:13" ht="36" x14ac:dyDescent="0.35">
      <c r="A563" s="105">
        <v>558</v>
      </c>
      <c r="B563" s="106" t="s">
        <v>60</v>
      </c>
      <c r="C563" s="106" t="s">
        <v>615</v>
      </c>
      <c r="D563" s="107">
        <v>2293813.0973067959</v>
      </c>
      <c r="E563" s="107">
        <v>585003.92430000007</v>
      </c>
      <c r="F563" s="107">
        <v>54693.426599999999</v>
      </c>
      <c r="G563" s="87">
        <f t="shared" si="24"/>
        <v>2933510.4482067958</v>
      </c>
      <c r="H563" s="139"/>
      <c r="I563" s="139"/>
      <c r="J563" s="139"/>
      <c r="K563" s="16">
        <f t="shared" si="25"/>
        <v>2293813.0973067959</v>
      </c>
      <c r="L563" s="18">
        <v>78754249.674199998</v>
      </c>
      <c r="M563" s="16">
        <f t="shared" si="26"/>
        <v>76460436.576893196</v>
      </c>
    </row>
    <row r="564" spans="1:13" ht="36" x14ac:dyDescent="0.35">
      <c r="A564" s="105">
        <v>559</v>
      </c>
      <c r="B564" s="106" t="s">
        <v>60</v>
      </c>
      <c r="C564" s="106" t="s">
        <v>616</v>
      </c>
      <c r="D564" s="107">
        <v>2368011.0444699028</v>
      </c>
      <c r="E564" s="107">
        <v>603927.03989999997</v>
      </c>
      <c r="F564" s="107">
        <v>56462.594299999997</v>
      </c>
      <c r="G564" s="87">
        <f t="shared" si="24"/>
        <v>3028400.6786699025</v>
      </c>
      <c r="H564" s="139"/>
      <c r="I564" s="139"/>
      <c r="J564" s="139"/>
      <c r="K564" s="16">
        <f t="shared" si="25"/>
        <v>2368011.0444699028</v>
      </c>
      <c r="L564" s="18">
        <v>81301712.526800007</v>
      </c>
      <c r="M564" s="16">
        <f t="shared" si="26"/>
        <v>78933701.482330099</v>
      </c>
    </row>
    <row r="565" spans="1:13" ht="18" x14ac:dyDescent="0.35">
      <c r="A565" s="105">
        <v>560</v>
      </c>
      <c r="B565" s="106" t="s">
        <v>60</v>
      </c>
      <c r="C565" s="106" t="s">
        <v>617</v>
      </c>
      <c r="D565" s="107">
        <v>3639711.3672174755</v>
      </c>
      <c r="E565" s="107">
        <v>928255.853</v>
      </c>
      <c r="F565" s="107">
        <v>86784.876600000003</v>
      </c>
      <c r="G565" s="87">
        <f t="shared" si="24"/>
        <v>4654752.0968174757</v>
      </c>
      <c r="H565" s="139"/>
      <c r="I565" s="139"/>
      <c r="J565" s="139"/>
      <c r="K565" s="16">
        <f t="shared" si="25"/>
        <v>3639711.3672174755</v>
      </c>
      <c r="L565" s="18">
        <v>124963423.60780001</v>
      </c>
      <c r="M565" s="16">
        <f t="shared" si="26"/>
        <v>121323712.24058253</v>
      </c>
    </row>
    <row r="566" spans="1:13" ht="18" x14ac:dyDescent="0.35">
      <c r="A566" s="105">
        <v>561</v>
      </c>
      <c r="B566" s="106" t="s">
        <v>60</v>
      </c>
      <c r="C566" s="106" t="s">
        <v>618</v>
      </c>
      <c r="D566" s="107">
        <v>2393140.7785543688</v>
      </c>
      <c r="E566" s="107">
        <v>610336.01579999994</v>
      </c>
      <c r="F566" s="107">
        <v>57061.784899999999</v>
      </c>
      <c r="G566" s="87">
        <f t="shared" si="24"/>
        <v>3060538.5792543688</v>
      </c>
      <c r="H566" s="139"/>
      <c r="I566" s="139"/>
      <c r="J566" s="139"/>
      <c r="K566" s="16">
        <f t="shared" si="25"/>
        <v>2393140.7785543688</v>
      </c>
      <c r="L566" s="18">
        <v>82164500.063700005</v>
      </c>
      <c r="M566" s="16">
        <f t="shared" si="26"/>
        <v>79771359.28514564</v>
      </c>
    </row>
    <row r="567" spans="1:13" ht="18" x14ac:dyDescent="0.35">
      <c r="A567" s="105">
        <v>562</v>
      </c>
      <c r="B567" s="106" t="s">
        <v>60</v>
      </c>
      <c r="C567" s="106" t="s">
        <v>619</v>
      </c>
      <c r="D567" s="107">
        <v>2144681.7061106791</v>
      </c>
      <c r="E567" s="107">
        <v>546970.11540000001</v>
      </c>
      <c r="F567" s="107">
        <v>51137.554199999999</v>
      </c>
      <c r="G567" s="87">
        <f t="shared" si="24"/>
        <v>2742789.3757106792</v>
      </c>
      <c r="H567" s="139"/>
      <c r="I567" s="139"/>
      <c r="J567" s="139"/>
      <c r="K567" s="16">
        <f t="shared" si="25"/>
        <v>2144681.7061106791</v>
      </c>
      <c r="L567" s="18">
        <v>73634071.909799993</v>
      </c>
      <c r="M567" s="16">
        <f t="shared" si="26"/>
        <v>71489390.203689307</v>
      </c>
    </row>
    <row r="568" spans="1:13" ht="18" x14ac:dyDescent="0.35">
      <c r="A568" s="105">
        <v>563</v>
      </c>
      <c r="B568" s="106" t="s">
        <v>60</v>
      </c>
      <c r="C568" s="106" t="s">
        <v>620</v>
      </c>
      <c r="D568" s="107">
        <v>1631405.3082902911</v>
      </c>
      <c r="E568" s="107">
        <v>416066.37809999997</v>
      </c>
      <c r="F568" s="107">
        <v>38899.048300000002</v>
      </c>
      <c r="G568" s="87">
        <f t="shared" si="24"/>
        <v>2086370.7346902909</v>
      </c>
      <c r="H568" s="139"/>
      <c r="I568" s="139"/>
      <c r="J568" s="139"/>
      <c r="K568" s="16">
        <f t="shared" si="25"/>
        <v>1631405.3082902911</v>
      </c>
      <c r="L568" s="18">
        <v>56011582.2513</v>
      </c>
      <c r="M568" s="16">
        <f t="shared" si="26"/>
        <v>54380176.943009712</v>
      </c>
    </row>
    <row r="569" spans="1:13" ht="18" x14ac:dyDescent="0.35">
      <c r="A569" s="105">
        <v>564</v>
      </c>
      <c r="B569" s="106" t="s">
        <v>60</v>
      </c>
      <c r="C569" s="106" t="s">
        <v>802</v>
      </c>
      <c r="D569" s="107">
        <v>1589277.0597174757</v>
      </c>
      <c r="E569" s="107">
        <v>405322.17629999999</v>
      </c>
      <c r="F569" s="107">
        <v>37894.546999999999</v>
      </c>
      <c r="G569" s="87">
        <f t="shared" si="24"/>
        <v>2032493.7830174756</v>
      </c>
      <c r="H569" s="139"/>
      <c r="I569" s="139"/>
      <c r="J569" s="139"/>
      <c r="K569" s="16">
        <f t="shared" si="25"/>
        <v>1589277.0597174757</v>
      </c>
      <c r="L569" s="18">
        <v>54565179.050300002</v>
      </c>
      <c r="M569" s="16">
        <f t="shared" si="26"/>
        <v>52975901.990582526</v>
      </c>
    </row>
    <row r="570" spans="1:13" ht="18" x14ac:dyDescent="0.35">
      <c r="A570" s="105">
        <v>565</v>
      </c>
      <c r="B570" s="106" t="s">
        <v>60</v>
      </c>
      <c r="C570" s="106" t="s">
        <v>621</v>
      </c>
      <c r="D570" s="107">
        <v>3568654.2859252421</v>
      </c>
      <c r="E570" s="107">
        <v>910133.76989999996</v>
      </c>
      <c r="F570" s="107">
        <v>85090.599400000006</v>
      </c>
      <c r="G570" s="87">
        <f t="shared" si="24"/>
        <v>4563878.6552252416</v>
      </c>
      <c r="H570" s="139"/>
      <c r="I570" s="139"/>
      <c r="J570" s="139"/>
      <c r="K570" s="16">
        <f t="shared" si="25"/>
        <v>3568654.2859252421</v>
      </c>
      <c r="L570" s="18">
        <v>122523797.15009999</v>
      </c>
      <c r="M570" s="16">
        <f t="shared" si="26"/>
        <v>118955142.86417475</v>
      </c>
    </row>
    <row r="571" spans="1:13" ht="18" x14ac:dyDescent="0.35">
      <c r="A571" s="105">
        <v>566</v>
      </c>
      <c r="B571" s="106" t="s">
        <v>60</v>
      </c>
      <c r="C571" s="106" t="s">
        <v>622</v>
      </c>
      <c r="D571" s="107">
        <v>2123793.0548475729</v>
      </c>
      <c r="E571" s="107">
        <v>541642.76639999996</v>
      </c>
      <c r="F571" s="107">
        <v>50639.487500000003</v>
      </c>
      <c r="G571" s="87">
        <f t="shared" si="24"/>
        <v>2716075.3087475728</v>
      </c>
      <c r="H571" s="139"/>
      <c r="I571" s="139"/>
      <c r="J571" s="139"/>
      <c r="K571" s="16">
        <f t="shared" si="25"/>
        <v>2123793.0548475729</v>
      </c>
      <c r="L571" s="18">
        <v>72916894.883100003</v>
      </c>
      <c r="M571" s="16">
        <f t="shared" si="26"/>
        <v>70793101.828252435</v>
      </c>
    </row>
    <row r="572" spans="1:13" ht="18" x14ac:dyDescent="0.35">
      <c r="A572" s="105">
        <v>567</v>
      </c>
      <c r="B572" s="106" t="s">
        <v>60</v>
      </c>
      <c r="C572" s="106" t="s">
        <v>623</v>
      </c>
      <c r="D572" s="107">
        <v>2653471.7552300966</v>
      </c>
      <c r="E572" s="107">
        <v>676729.67409999995</v>
      </c>
      <c r="F572" s="107">
        <v>63269.088000000003</v>
      </c>
      <c r="G572" s="87">
        <f t="shared" si="24"/>
        <v>3393470.5173300966</v>
      </c>
      <c r="H572" s="139"/>
      <c r="I572" s="139"/>
      <c r="J572" s="139"/>
      <c r="K572" s="16">
        <f t="shared" si="25"/>
        <v>2653471.7552300966</v>
      </c>
      <c r="L572" s="18">
        <v>91102530.262899995</v>
      </c>
      <c r="M572" s="16">
        <f t="shared" si="26"/>
        <v>88449058.507669896</v>
      </c>
    </row>
    <row r="573" spans="1:13" ht="18" x14ac:dyDescent="0.35">
      <c r="A573" s="105">
        <v>568</v>
      </c>
      <c r="B573" s="106" t="s">
        <v>60</v>
      </c>
      <c r="C573" s="106" t="s">
        <v>624</v>
      </c>
      <c r="D573" s="107">
        <v>2047154.6203427184</v>
      </c>
      <c r="E573" s="107">
        <v>522097.23970000003</v>
      </c>
      <c r="F573" s="107">
        <v>48812.129099999998</v>
      </c>
      <c r="G573" s="87">
        <f t="shared" si="24"/>
        <v>2618063.9891427183</v>
      </c>
      <c r="H573" s="139"/>
      <c r="I573" s="139"/>
      <c r="J573" s="139"/>
      <c r="K573" s="16">
        <f t="shared" si="25"/>
        <v>2047154.6203427184</v>
      </c>
      <c r="L573" s="18">
        <v>70285641.965100005</v>
      </c>
      <c r="M573" s="16">
        <f t="shared" si="26"/>
        <v>68238487.344757289</v>
      </c>
    </row>
    <row r="574" spans="1:13" ht="18" x14ac:dyDescent="0.35">
      <c r="A574" s="105">
        <v>569</v>
      </c>
      <c r="B574" s="106" t="s">
        <v>60</v>
      </c>
      <c r="C574" s="106" t="s">
        <v>625</v>
      </c>
      <c r="D574" s="107">
        <v>1849514.650753398</v>
      </c>
      <c r="E574" s="107">
        <v>471692.01809999999</v>
      </c>
      <c r="F574" s="107">
        <v>44099.623399999997</v>
      </c>
      <c r="G574" s="87">
        <f t="shared" si="24"/>
        <v>2365306.2922533979</v>
      </c>
      <c r="H574" s="139"/>
      <c r="I574" s="139"/>
      <c r="J574" s="139"/>
      <c r="K574" s="16">
        <f t="shared" si="25"/>
        <v>1849514.650753398</v>
      </c>
      <c r="L574" s="18">
        <v>63500003.009199999</v>
      </c>
      <c r="M574" s="16">
        <f t="shared" si="26"/>
        <v>61650488.358446598</v>
      </c>
    </row>
    <row r="575" spans="1:13" ht="36" x14ac:dyDescent="0.35">
      <c r="A575" s="105">
        <v>570</v>
      </c>
      <c r="B575" s="106" t="s">
        <v>60</v>
      </c>
      <c r="C575" s="106" t="s">
        <v>847</v>
      </c>
      <c r="D575" s="107">
        <v>1667814.5948592231</v>
      </c>
      <c r="E575" s="107">
        <v>425352.04110000003</v>
      </c>
      <c r="F575" s="107">
        <v>39767.187299999998</v>
      </c>
      <c r="G575" s="87">
        <f t="shared" si="24"/>
        <v>2132933.8232592233</v>
      </c>
      <c r="H575" s="139"/>
      <c r="I575" s="139"/>
      <c r="J575" s="139"/>
      <c r="K575" s="16">
        <f t="shared" si="25"/>
        <v>1667814.5948592231</v>
      </c>
      <c r="L575" s="18">
        <v>57261634.423500001</v>
      </c>
      <c r="M575" s="16">
        <f t="shared" si="26"/>
        <v>55593819.828640781</v>
      </c>
    </row>
    <row r="576" spans="1:13" ht="18" x14ac:dyDescent="0.35">
      <c r="A576" s="105">
        <v>571</v>
      </c>
      <c r="B576" s="106" t="s">
        <v>60</v>
      </c>
      <c r="C576" s="106" t="s">
        <v>626</v>
      </c>
      <c r="D576" s="107">
        <v>1917364.6796679611</v>
      </c>
      <c r="E576" s="107">
        <v>488996.18859999999</v>
      </c>
      <c r="F576" s="107">
        <v>45717.432099999998</v>
      </c>
      <c r="G576" s="87">
        <f t="shared" si="24"/>
        <v>2452078.3003679607</v>
      </c>
      <c r="H576" s="139"/>
      <c r="I576" s="139"/>
      <c r="J576" s="139"/>
      <c r="K576" s="16">
        <f t="shared" si="25"/>
        <v>1917364.6796679611</v>
      </c>
      <c r="L576" s="18">
        <v>65829520.6686</v>
      </c>
      <c r="M576" s="16">
        <f t="shared" si="26"/>
        <v>63912155.988932036</v>
      </c>
    </row>
    <row r="577" spans="1:13" ht="18" x14ac:dyDescent="0.35">
      <c r="A577" s="105">
        <v>572</v>
      </c>
      <c r="B577" s="106" t="s">
        <v>60</v>
      </c>
      <c r="C577" s="106" t="s">
        <v>627</v>
      </c>
      <c r="D577" s="107">
        <v>2008282.5433631067</v>
      </c>
      <c r="E577" s="107">
        <v>512183.47759999998</v>
      </c>
      <c r="F577" s="107">
        <v>47885.267599999999</v>
      </c>
      <c r="G577" s="87">
        <f t="shared" si="24"/>
        <v>2568351.2885631067</v>
      </c>
      <c r="H577" s="139"/>
      <c r="I577" s="139"/>
      <c r="J577" s="139"/>
      <c r="K577" s="16">
        <f t="shared" si="25"/>
        <v>2008282.5433631067</v>
      </c>
      <c r="L577" s="18">
        <v>68951033.988800004</v>
      </c>
      <c r="M577" s="16">
        <f t="shared" si="26"/>
        <v>66942751.445436895</v>
      </c>
    </row>
    <row r="578" spans="1:13" ht="18" x14ac:dyDescent="0.35">
      <c r="A578" s="105">
        <v>573</v>
      </c>
      <c r="B578" s="106" t="s">
        <v>60</v>
      </c>
      <c r="C578" s="106" t="s">
        <v>628</v>
      </c>
      <c r="D578" s="107">
        <v>2435048.6245980584</v>
      </c>
      <c r="E578" s="107">
        <v>621024.00719999999</v>
      </c>
      <c r="F578" s="107">
        <v>58061.031000000003</v>
      </c>
      <c r="G578" s="87">
        <f t="shared" si="24"/>
        <v>3114133.6627980582</v>
      </c>
      <c r="H578" s="139"/>
      <c r="I578" s="139"/>
      <c r="J578" s="139"/>
      <c r="K578" s="16">
        <f t="shared" si="25"/>
        <v>2435048.6245980584</v>
      </c>
      <c r="L578" s="18">
        <v>83603336.111200005</v>
      </c>
      <c r="M578" s="16">
        <f t="shared" si="26"/>
        <v>81168287.486601949</v>
      </c>
    </row>
    <row r="579" spans="1:13" ht="18" x14ac:dyDescent="0.35">
      <c r="A579" s="105">
        <v>574</v>
      </c>
      <c r="B579" s="106" t="s">
        <v>60</v>
      </c>
      <c r="C579" s="106" t="s">
        <v>848</v>
      </c>
      <c r="D579" s="107">
        <v>2044174.6903572816</v>
      </c>
      <c r="E579" s="107">
        <v>521337.25170000002</v>
      </c>
      <c r="F579" s="107">
        <v>48741.076000000001</v>
      </c>
      <c r="G579" s="87">
        <f t="shared" si="24"/>
        <v>2614253.0180572816</v>
      </c>
      <c r="H579" s="139"/>
      <c r="I579" s="139"/>
      <c r="J579" s="139"/>
      <c r="K579" s="16">
        <f t="shared" si="25"/>
        <v>2044174.6903572816</v>
      </c>
      <c r="L579" s="18">
        <v>70183331.035600007</v>
      </c>
      <c r="M579" s="16">
        <f t="shared" si="26"/>
        <v>68139156.345242724</v>
      </c>
    </row>
    <row r="580" spans="1:13" ht="18" x14ac:dyDescent="0.35">
      <c r="A580" s="105">
        <v>575</v>
      </c>
      <c r="B580" s="106" t="s">
        <v>60</v>
      </c>
      <c r="C580" s="106" t="s">
        <v>629</v>
      </c>
      <c r="D580" s="107">
        <v>1899847.7248165046</v>
      </c>
      <c r="E580" s="107">
        <v>484528.74210000003</v>
      </c>
      <c r="F580" s="107">
        <v>45299.759700000002</v>
      </c>
      <c r="G580" s="87">
        <f t="shared" si="24"/>
        <v>2429676.2266165046</v>
      </c>
      <c r="H580" s="139"/>
      <c r="I580" s="139"/>
      <c r="J580" s="139"/>
      <c r="K580" s="16">
        <f t="shared" si="25"/>
        <v>1899847.7248165046</v>
      </c>
      <c r="L580" s="18">
        <v>65228105.218699999</v>
      </c>
      <c r="M580" s="16">
        <f t="shared" si="26"/>
        <v>63328257.493883498</v>
      </c>
    </row>
    <row r="581" spans="1:13" ht="36" x14ac:dyDescent="0.35">
      <c r="A581" s="105">
        <v>576</v>
      </c>
      <c r="B581" s="106" t="s">
        <v>60</v>
      </c>
      <c r="C581" s="106" t="s">
        <v>849</v>
      </c>
      <c r="D581" s="107">
        <v>1804555.5402436892</v>
      </c>
      <c r="E581" s="107">
        <v>460225.84580000001</v>
      </c>
      <c r="F581" s="107">
        <v>43027.623399999997</v>
      </c>
      <c r="G581" s="87">
        <f t="shared" si="24"/>
        <v>2307809.0094436891</v>
      </c>
      <c r="H581" s="139"/>
      <c r="I581" s="139"/>
      <c r="J581" s="139"/>
      <c r="K581" s="16">
        <f t="shared" si="25"/>
        <v>1804555.5402436892</v>
      </c>
      <c r="L581" s="18">
        <v>61956406.881700002</v>
      </c>
      <c r="M581" s="16">
        <f t="shared" si="26"/>
        <v>60151851.341456309</v>
      </c>
    </row>
    <row r="582" spans="1:13" ht="18" x14ac:dyDescent="0.35">
      <c r="A582" s="105">
        <v>577</v>
      </c>
      <c r="B582" s="106" t="s">
        <v>60</v>
      </c>
      <c r="C582" s="106" t="s">
        <v>850</v>
      </c>
      <c r="D582" s="107">
        <v>2447573.6839980581</v>
      </c>
      <c r="E582" s="107">
        <v>624218.34269999992</v>
      </c>
      <c r="F582" s="107">
        <v>58359.677100000001</v>
      </c>
      <c r="G582" s="87">
        <f t="shared" si="24"/>
        <v>3130151.703798058</v>
      </c>
      <c r="H582" s="139"/>
      <c r="I582" s="139"/>
      <c r="J582" s="139"/>
      <c r="K582" s="16">
        <f t="shared" si="25"/>
        <v>2447573.6839980581</v>
      </c>
      <c r="L582" s="18">
        <v>84033363.150600001</v>
      </c>
      <c r="M582" s="16">
        <f t="shared" si="26"/>
        <v>81585789.466601938</v>
      </c>
    </row>
    <row r="583" spans="1:13" ht="36" x14ac:dyDescent="0.35">
      <c r="A583" s="105">
        <v>578</v>
      </c>
      <c r="B583" s="106" t="s">
        <v>61</v>
      </c>
      <c r="C583" s="106" t="s">
        <v>630</v>
      </c>
      <c r="D583" s="107">
        <v>2359264.262321359</v>
      </c>
      <c r="E583" s="107">
        <v>601696.29929999996</v>
      </c>
      <c r="F583" s="107">
        <v>56254.036999999997</v>
      </c>
      <c r="G583" s="87">
        <f t="shared" ref="G583:G646" si="27">SUM(D583:F583)</f>
        <v>3017214.5986213591</v>
      </c>
      <c r="H583" s="139"/>
      <c r="I583" s="139"/>
      <c r="J583" s="139"/>
      <c r="K583" s="16">
        <f t="shared" ref="K583:K646" si="28">0.6/20.6*L583</f>
        <v>2359264.262321359</v>
      </c>
      <c r="L583" s="18">
        <v>81001406.339699998</v>
      </c>
      <c r="M583" s="16">
        <f t="shared" ref="M583:M646" si="29">L583-K583</f>
        <v>78642142.077378646</v>
      </c>
    </row>
    <row r="584" spans="1:13" ht="36" x14ac:dyDescent="0.35">
      <c r="A584" s="105">
        <v>579</v>
      </c>
      <c r="B584" s="106" t="s">
        <v>61</v>
      </c>
      <c r="C584" s="106" t="s">
        <v>631</v>
      </c>
      <c r="D584" s="107">
        <v>2495723.2187271845</v>
      </c>
      <c r="E584" s="107">
        <v>636498.18669999996</v>
      </c>
      <c r="F584" s="107">
        <v>59507.749300000003</v>
      </c>
      <c r="G584" s="87">
        <f t="shared" si="27"/>
        <v>3191729.1547271842</v>
      </c>
      <c r="H584" s="139"/>
      <c r="I584" s="139"/>
      <c r="J584" s="139"/>
      <c r="K584" s="16">
        <f t="shared" si="28"/>
        <v>2495723.2187271845</v>
      </c>
      <c r="L584" s="18">
        <v>85686497.176300004</v>
      </c>
      <c r="M584" s="16">
        <f t="shared" si="29"/>
        <v>83190773.957572818</v>
      </c>
    </row>
    <row r="585" spans="1:13" ht="36" x14ac:dyDescent="0.35">
      <c r="A585" s="105">
        <v>580</v>
      </c>
      <c r="B585" s="106" t="s">
        <v>61</v>
      </c>
      <c r="C585" s="106" t="s">
        <v>632</v>
      </c>
      <c r="D585" s="107">
        <v>2540851.6628126213</v>
      </c>
      <c r="E585" s="107">
        <v>648007.54499999993</v>
      </c>
      <c r="F585" s="107">
        <v>60583.786999999997</v>
      </c>
      <c r="G585" s="87">
        <f t="shared" si="27"/>
        <v>3249442.9948126213</v>
      </c>
      <c r="H585" s="139"/>
      <c r="I585" s="139"/>
      <c r="J585" s="139"/>
      <c r="K585" s="16">
        <f t="shared" si="28"/>
        <v>2540851.6628126213</v>
      </c>
      <c r="L585" s="18">
        <v>87235907.089900002</v>
      </c>
      <c r="M585" s="16">
        <f t="shared" si="29"/>
        <v>84695055.427087381</v>
      </c>
    </row>
    <row r="586" spans="1:13" ht="36" x14ac:dyDescent="0.35">
      <c r="A586" s="105">
        <v>581</v>
      </c>
      <c r="B586" s="106" t="s">
        <v>61</v>
      </c>
      <c r="C586" s="106" t="s">
        <v>851</v>
      </c>
      <c r="D586" s="107">
        <v>1884593.2732893201</v>
      </c>
      <c r="E586" s="107">
        <v>480638.31440000003</v>
      </c>
      <c r="F586" s="107">
        <v>44936.034299999999</v>
      </c>
      <c r="G586" s="87">
        <f t="shared" si="27"/>
        <v>2410167.62198932</v>
      </c>
      <c r="H586" s="139"/>
      <c r="I586" s="139"/>
      <c r="J586" s="139"/>
      <c r="K586" s="16">
        <f t="shared" si="28"/>
        <v>1884593.2732893201</v>
      </c>
      <c r="L586" s="18">
        <v>64704369.049599998</v>
      </c>
      <c r="M586" s="16">
        <f t="shared" si="29"/>
        <v>62819775.776310675</v>
      </c>
    </row>
    <row r="587" spans="1:13" ht="18" x14ac:dyDescent="0.35">
      <c r="A587" s="105">
        <v>582</v>
      </c>
      <c r="B587" s="106" t="s">
        <v>61</v>
      </c>
      <c r="C587" s="106" t="s">
        <v>633</v>
      </c>
      <c r="D587" s="107">
        <v>1974825.6729203879</v>
      </c>
      <c r="E587" s="107">
        <v>503650.78559999994</v>
      </c>
      <c r="F587" s="107">
        <v>47087.525600000001</v>
      </c>
      <c r="G587" s="87">
        <f t="shared" si="27"/>
        <v>2525563.9841203876</v>
      </c>
      <c r="H587" s="139"/>
      <c r="I587" s="139"/>
      <c r="J587" s="139"/>
      <c r="K587" s="16">
        <f t="shared" si="28"/>
        <v>1974825.6729203879</v>
      </c>
      <c r="L587" s="18">
        <v>67802348.103599995</v>
      </c>
      <c r="M587" s="16">
        <f t="shared" si="29"/>
        <v>65827522.430679604</v>
      </c>
    </row>
    <row r="588" spans="1:13" ht="18" x14ac:dyDescent="0.35">
      <c r="A588" s="105">
        <v>583</v>
      </c>
      <c r="B588" s="106" t="s">
        <v>61</v>
      </c>
      <c r="C588" s="106" t="s">
        <v>634</v>
      </c>
      <c r="D588" s="107">
        <v>3034842.6541223298</v>
      </c>
      <c r="E588" s="107">
        <v>773992.81759999995</v>
      </c>
      <c r="F588" s="107">
        <v>72362.453699999998</v>
      </c>
      <c r="G588" s="87">
        <f t="shared" si="27"/>
        <v>3881197.9254223299</v>
      </c>
      <c r="H588" s="139"/>
      <c r="I588" s="139"/>
      <c r="J588" s="139"/>
      <c r="K588" s="16">
        <f t="shared" si="28"/>
        <v>3034842.6541223298</v>
      </c>
      <c r="L588" s="18">
        <v>104196264.45819999</v>
      </c>
      <c r="M588" s="16">
        <f t="shared" si="29"/>
        <v>101161421.80407767</v>
      </c>
    </row>
    <row r="589" spans="1:13" ht="18" x14ac:dyDescent="0.35">
      <c r="A589" s="105">
        <v>584</v>
      </c>
      <c r="B589" s="106" t="s">
        <v>61</v>
      </c>
      <c r="C589" s="106" t="s">
        <v>635</v>
      </c>
      <c r="D589" s="107">
        <v>2137383.7507572812</v>
      </c>
      <c r="E589" s="107">
        <v>545108.87730000005</v>
      </c>
      <c r="F589" s="107">
        <v>50963.542500000003</v>
      </c>
      <c r="G589" s="87">
        <f t="shared" si="27"/>
        <v>2733456.1705572815</v>
      </c>
      <c r="H589" s="139"/>
      <c r="I589" s="139"/>
      <c r="J589" s="139"/>
      <c r="K589" s="16">
        <f t="shared" si="28"/>
        <v>2137383.7507572812</v>
      </c>
      <c r="L589" s="18">
        <v>73383508.775999993</v>
      </c>
      <c r="M589" s="16">
        <f t="shared" si="29"/>
        <v>71246125.025242716</v>
      </c>
    </row>
    <row r="590" spans="1:13" ht="18" x14ac:dyDescent="0.35">
      <c r="A590" s="105">
        <v>585</v>
      </c>
      <c r="B590" s="106" t="s">
        <v>61</v>
      </c>
      <c r="C590" s="106" t="s">
        <v>636</v>
      </c>
      <c r="D590" s="107">
        <v>2153423.91786699</v>
      </c>
      <c r="E590" s="107">
        <v>549199.69039999996</v>
      </c>
      <c r="F590" s="107">
        <v>51346.002500000002</v>
      </c>
      <c r="G590" s="87">
        <f t="shared" si="27"/>
        <v>2753969.6107669896</v>
      </c>
      <c r="H590" s="139"/>
      <c r="I590" s="139"/>
      <c r="J590" s="139"/>
      <c r="K590" s="16">
        <f t="shared" si="28"/>
        <v>2153423.91786699</v>
      </c>
      <c r="L590" s="18">
        <v>73934221.180099994</v>
      </c>
      <c r="M590" s="16">
        <f t="shared" si="29"/>
        <v>71780797.262233004</v>
      </c>
    </row>
    <row r="591" spans="1:13" ht="18" x14ac:dyDescent="0.35">
      <c r="A591" s="105">
        <v>586</v>
      </c>
      <c r="B591" s="106" t="s">
        <v>61</v>
      </c>
      <c r="C591" s="106" t="s">
        <v>852</v>
      </c>
      <c r="D591" s="107">
        <v>2588941.3761436893</v>
      </c>
      <c r="E591" s="107">
        <v>660272.13230000006</v>
      </c>
      <c r="F591" s="107">
        <v>61730.432800000002</v>
      </c>
      <c r="G591" s="87">
        <f t="shared" si="27"/>
        <v>3310943.9412436895</v>
      </c>
      <c r="H591" s="139"/>
      <c r="I591" s="139"/>
      <c r="J591" s="139"/>
      <c r="K591" s="16">
        <f t="shared" si="28"/>
        <v>2588941.3761436893</v>
      </c>
      <c r="L591" s="18">
        <v>88886987.247600004</v>
      </c>
      <c r="M591" s="16">
        <f t="shared" si="29"/>
        <v>86298045.87145631</v>
      </c>
    </row>
    <row r="592" spans="1:13" ht="18" x14ac:dyDescent="0.35">
      <c r="A592" s="105">
        <v>587</v>
      </c>
      <c r="B592" s="106" t="s">
        <v>61</v>
      </c>
      <c r="C592" s="106" t="s">
        <v>853</v>
      </c>
      <c r="D592" s="107">
        <v>2809319.0978038833</v>
      </c>
      <c r="E592" s="107">
        <v>716476.28960000002</v>
      </c>
      <c r="F592" s="107">
        <v>66985.094899999996</v>
      </c>
      <c r="G592" s="87">
        <f t="shared" si="27"/>
        <v>3592780.4823038829</v>
      </c>
      <c r="H592" s="139"/>
      <c r="I592" s="139"/>
      <c r="J592" s="139"/>
      <c r="K592" s="16">
        <f t="shared" si="28"/>
        <v>2809319.0978038833</v>
      </c>
      <c r="L592" s="18">
        <v>96453289.024599999</v>
      </c>
      <c r="M592" s="16">
        <f t="shared" si="29"/>
        <v>93643969.926796108</v>
      </c>
    </row>
    <row r="593" spans="1:13" ht="18" x14ac:dyDescent="0.35">
      <c r="A593" s="105">
        <v>588</v>
      </c>
      <c r="B593" s="106" t="s">
        <v>61</v>
      </c>
      <c r="C593" s="106" t="s">
        <v>854</v>
      </c>
      <c r="D593" s="107">
        <v>2149548.4763796115</v>
      </c>
      <c r="E593" s="107">
        <v>548211.3149</v>
      </c>
      <c r="F593" s="107">
        <v>51253.596899999997</v>
      </c>
      <c r="G593" s="87">
        <f t="shared" si="27"/>
        <v>2749013.3881796114</v>
      </c>
      <c r="H593" s="139"/>
      <c r="I593" s="139"/>
      <c r="J593" s="139"/>
      <c r="K593" s="16">
        <f t="shared" si="28"/>
        <v>2149548.4763796115</v>
      </c>
      <c r="L593" s="18">
        <v>73801164.355700001</v>
      </c>
      <c r="M593" s="16">
        <f t="shared" si="29"/>
        <v>71651615.879320383</v>
      </c>
    </row>
    <row r="594" spans="1:13" ht="36" x14ac:dyDescent="0.35">
      <c r="A594" s="105">
        <v>589</v>
      </c>
      <c r="B594" s="106" t="s">
        <v>61</v>
      </c>
      <c r="C594" s="106" t="s">
        <v>855</v>
      </c>
      <c r="D594" s="107">
        <v>2224923.5723766987</v>
      </c>
      <c r="E594" s="107">
        <v>567434.64529999997</v>
      </c>
      <c r="F594" s="107">
        <v>53050.832399999999</v>
      </c>
      <c r="G594" s="87">
        <f t="shared" si="27"/>
        <v>2845409.0500766989</v>
      </c>
      <c r="H594" s="139"/>
      <c r="I594" s="139"/>
      <c r="J594" s="139"/>
      <c r="K594" s="16">
        <f t="shared" si="28"/>
        <v>2224923.5723766987</v>
      </c>
      <c r="L594" s="18">
        <v>76389042.651600003</v>
      </c>
      <c r="M594" s="16">
        <f t="shared" si="29"/>
        <v>74164119.079223305</v>
      </c>
    </row>
    <row r="595" spans="1:13" ht="18" x14ac:dyDescent="0.35">
      <c r="A595" s="105">
        <v>590</v>
      </c>
      <c r="B595" s="106" t="s">
        <v>61</v>
      </c>
      <c r="C595" s="106" t="s">
        <v>856</v>
      </c>
      <c r="D595" s="107">
        <v>2067657.9453786407</v>
      </c>
      <c r="E595" s="107">
        <v>527326.31689999998</v>
      </c>
      <c r="F595" s="107">
        <v>49301.008099999999</v>
      </c>
      <c r="G595" s="87">
        <f t="shared" si="27"/>
        <v>2644285.2703786409</v>
      </c>
      <c r="H595" s="139"/>
      <c r="I595" s="139"/>
      <c r="J595" s="139"/>
      <c r="K595" s="16">
        <f t="shared" si="28"/>
        <v>2067657.9453786407</v>
      </c>
      <c r="L595" s="18">
        <v>70989589.458000004</v>
      </c>
      <c r="M595" s="16">
        <f t="shared" si="29"/>
        <v>68921931.512621358</v>
      </c>
    </row>
    <row r="596" spans="1:13" ht="18" x14ac:dyDescent="0.35">
      <c r="A596" s="105">
        <v>591</v>
      </c>
      <c r="B596" s="106" t="s">
        <v>61</v>
      </c>
      <c r="C596" s="106" t="s">
        <v>637</v>
      </c>
      <c r="D596" s="107">
        <v>2585888.4128737859</v>
      </c>
      <c r="E596" s="107">
        <v>659493.51809999999</v>
      </c>
      <c r="F596" s="107">
        <v>61657.638299999999</v>
      </c>
      <c r="G596" s="87">
        <f t="shared" si="27"/>
        <v>3307039.5692737862</v>
      </c>
      <c r="H596" s="139"/>
      <c r="I596" s="139"/>
      <c r="J596" s="139"/>
      <c r="K596" s="16">
        <f t="shared" si="28"/>
        <v>2585888.4128737859</v>
      </c>
      <c r="L596" s="18">
        <v>88782168.841999993</v>
      </c>
      <c r="M596" s="16">
        <f t="shared" si="29"/>
        <v>86196280.429126203</v>
      </c>
    </row>
    <row r="597" spans="1:13" ht="18" x14ac:dyDescent="0.35">
      <c r="A597" s="105">
        <v>592</v>
      </c>
      <c r="B597" s="106" t="s">
        <v>61</v>
      </c>
      <c r="C597" s="106" t="s">
        <v>638</v>
      </c>
      <c r="D597" s="107">
        <v>1716172.649898058</v>
      </c>
      <c r="E597" s="107">
        <v>437685.06510000001</v>
      </c>
      <c r="F597" s="107">
        <v>40920.231500000002</v>
      </c>
      <c r="G597" s="87">
        <f t="shared" si="27"/>
        <v>2194777.9464980583</v>
      </c>
      <c r="H597" s="139"/>
      <c r="I597" s="139"/>
      <c r="J597" s="139"/>
      <c r="K597" s="16">
        <f t="shared" si="28"/>
        <v>1716172.649898058</v>
      </c>
      <c r="L597" s="18">
        <v>58921927.646499999</v>
      </c>
      <c r="M597" s="16">
        <f t="shared" si="29"/>
        <v>57205754.996601939</v>
      </c>
    </row>
    <row r="598" spans="1:13" ht="18" x14ac:dyDescent="0.35">
      <c r="A598" s="105">
        <v>593</v>
      </c>
      <c r="B598" s="106" t="s">
        <v>61</v>
      </c>
      <c r="C598" s="106" t="s">
        <v>639</v>
      </c>
      <c r="D598" s="107">
        <v>2836366.2683242718</v>
      </c>
      <c r="E598" s="107">
        <v>723374.28</v>
      </c>
      <c r="F598" s="107">
        <v>67630.0046</v>
      </c>
      <c r="G598" s="87">
        <f t="shared" si="27"/>
        <v>3627370.5529242721</v>
      </c>
      <c r="H598" s="139"/>
      <c r="I598" s="139"/>
      <c r="J598" s="139"/>
      <c r="K598" s="16">
        <f t="shared" si="28"/>
        <v>2836366.2683242718</v>
      </c>
      <c r="L598" s="18">
        <v>97381908.5458</v>
      </c>
      <c r="M598" s="16">
        <f t="shared" si="29"/>
        <v>94545542.27747573</v>
      </c>
    </row>
    <row r="599" spans="1:13" ht="18" x14ac:dyDescent="0.35">
      <c r="A599" s="105">
        <v>594</v>
      </c>
      <c r="B599" s="106" t="s">
        <v>61</v>
      </c>
      <c r="C599" s="106" t="s">
        <v>640</v>
      </c>
      <c r="D599" s="107">
        <v>2285341.7275223299</v>
      </c>
      <c r="E599" s="107">
        <v>582843.42370000004</v>
      </c>
      <c r="F599" s="107">
        <v>54491.436199999996</v>
      </c>
      <c r="G599" s="87">
        <f t="shared" si="27"/>
        <v>2922676.5874223299</v>
      </c>
      <c r="H599" s="139"/>
      <c r="I599" s="139"/>
      <c r="J599" s="139"/>
      <c r="K599" s="16">
        <f t="shared" si="28"/>
        <v>2285341.7275223299</v>
      </c>
      <c r="L599" s="18">
        <v>78463399.3116</v>
      </c>
      <c r="M599" s="16">
        <f t="shared" si="29"/>
        <v>76178057.584077671</v>
      </c>
    </row>
    <row r="600" spans="1:13" ht="18" x14ac:dyDescent="0.35">
      <c r="A600" s="105">
        <v>595</v>
      </c>
      <c r="B600" s="106" t="s">
        <v>61</v>
      </c>
      <c r="C600" s="106" t="s">
        <v>641</v>
      </c>
      <c r="D600" s="107">
        <v>2681311.3334271843</v>
      </c>
      <c r="E600" s="107">
        <v>683829.75679999997</v>
      </c>
      <c r="F600" s="107">
        <v>63932.891900000002</v>
      </c>
      <c r="G600" s="87">
        <f t="shared" si="27"/>
        <v>3429073.9821271845</v>
      </c>
      <c r="H600" s="139"/>
      <c r="I600" s="139"/>
      <c r="J600" s="139"/>
      <c r="K600" s="16">
        <f t="shared" si="28"/>
        <v>2681311.3334271843</v>
      </c>
      <c r="L600" s="18">
        <v>92058355.781000003</v>
      </c>
      <c r="M600" s="16">
        <f t="shared" si="29"/>
        <v>89377044.447572812</v>
      </c>
    </row>
    <row r="601" spans="1:13" ht="36" x14ac:dyDescent="0.35">
      <c r="A601" s="105">
        <v>596</v>
      </c>
      <c r="B601" s="106" t="s">
        <v>62</v>
      </c>
      <c r="C601" s="106" t="s">
        <v>642</v>
      </c>
      <c r="D601" s="107">
        <v>1675694.1610398055</v>
      </c>
      <c r="E601" s="107">
        <v>427361.61089999997</v>
      </c>
      <c r="F601" s="107">
        <v>39955.066899999998</v>
      </c>
      <c r="G601" s="87">
        <f t="shared" si="27"/>
        <v>2143010.8388398057</v>
      </c>
      <c r="H601" s="139"/>
      <c r="I601" s="139"/>
      <c r="J601" s="139"/>
      <c r="K601" s="16">
        <f t="shared" si="28"/>
        <v>1675694.1610398055</v>
      </c>
      <c r="L601" s="18">
        <v>57532166.195699997</v>
      </c>
      <c r="M601" s="16">
        <f t="shared" si="29"/>
        <v>55856472.03466019</v>
      </c>
    </row>
    <row r="602" spans="1:13" ht="36" x14ac:dyDescent="0.35">
      <c r="A602" s="105">
        <v>597</v>
      </c>
      <c r="B602" s="106" t="s">
        <v>62</v>
      </c>
      <c r="C602" s="106" t="s">
        <v>643</v>
      </c>
      <c r="D602" s="107">
        <v>1680394.715067961</v>
      </c>
      <c r="E602" s="107">
        <v>428560.41929999995</v>
      </c>
      <c r="F602" s="107">
        <v>40067.1463</v>
      </c>
      <c r="G602" s="87">
        <f t="shared" si="27"/>
        <v>2149022.2806679611</v>
      </c>
      <c r="H602" s="139"/>
      <c r="I602" s="139"/>
      <c r="J602" s="139"/>
      <c r="K602" s="16">
        <f t="shared" si="28"/>
        <v>1680394.715067961</v>
      </c>
      <c r="L602" s="18">
        <v>57693551.884000003</v>
      </c>
      <c r="M602" s="16">
        <f t="shared" si="29"/>
        <v>56013157.168932043</v>
      </c>
    </row>
    <row r="603" spans="1:13" ht="18" x14ac:dyDescent="0.35">
      <c r="A603" s="105">
        <v>598</v>
      </c>
      <c r="B603" s="106" t="s">
        <v>62</v>
      </c>
      <c r="C603" s="106" t="s">
        <v>857</v>
      </c>
      <c r="D603" s="107">
        <v>2093489.5524029122</v>
      </c>
      <c r="E603" s="107">
        <v>533914.29539999994</v>
      </c>
      <c r="F603" s="107">
        <v>49916.934099999999</v>
      </c>
      <c r="G603" s="87">
        <f t="shared" si="27"/>
        <v>2677320.7819029121</v>
      </c>
      <c r="H603" s="139"/>
      <c r="I603" s="139"/>
      <c r="J603" s="139"/>
      <c r="K603" s="16">
        <f t="shared" si="28"/>
        <v>2093489.5524029122</v>
      </c>
      <c r="L603" s="18">
        <v>71876474.632499993</v>
      </c>
      <c r="M603" s="16">
        <f t="shared" si="29"/>
        <v>69782985.080097079</v>
      </c>
    </row>
    <row r="604" spans="1:13" ht="18" x14ac:dyDescent="0.35">
      <c r="A604" s="105">
        <v>599</v>
      </c>
      <c r="B604" s="106" t="s">
        <v>62</v>
      </c>
      <c r="C604" s="106" t="s">
        <v>858</v>
      </c>
      <c r="D604" s="107">
        <v>1850598.4914553396</v>
      </c>
      <c r="E604" s="107">
        <v>471968.43599999999</v>
      </c>
      <c r="F604" s="107">
        <v>44125.466399999998</v>
      </c>
      <c r="G604" s="87">
        <f t="shared" si="27"/>
        <v>2366692.3938553394</v>
      </c>
      <c r="H604" s="139"/>
      <c r="I604" s="139"/>
      <c r="J604" s="139"/>
      <c r="K604" s="16">
        <f t="shared" si="28"/>
        <v>1850598.4914553396</v>
      </c>
      <c r="L604" s="18">
        <v>63537214.873300001</v>
      </c>
      <c r="M604" s="16">
        <f t="shared" si="29"/>
        <v>61686616.381844662</v>
      </c>
    </row>
    <row r="605" spans="1:13" ht="18" x14ac:dyDescent="0.35">
      <c r="A605" s="105">
        <v>600</v>
      </c>
      <c r="B605" s="106" t="s">
        <v>62</v>
      </c>
      <c r="C605" s="106" t="s">
        <v>859</v>
      </c>
      <c r="D605" s="107">
        <v>1751246.8247446602</v>
      </c>
      <c r="E605" s="107">
        <v>446630.22719999996</v>
      </c>
      <c r="F605" s="107">
        <v>41756.536200000002</v>
      </c>
      <c r="G605" s="87">
        <f t="shared" si="27"/>
        <v>2239633.58814466</v>
      </c>
      <c r="H605" s="139"/>
      <c r="I605" s="139"/>
      <c r="J605" s="139"/>
      <c r="K605" s="16">
        <f t="shared" si="28"/>
        <v>1751246.8247446602</v>
      </c>
      <c r="L605" s="18">
        <v>60126140.982900001</v>
      </c>
      <c r="M605" s="16">
        <f t="shared" si="29"/>
        <v>58374894.158155344</v>
      </c>
    </row>
    <row r="606" spans="1:13" ht="18" x14ac:dyDescent="0.35">
      <c r="A606" s="105">
        <v>601</v>
      </c>
      <c r="B606" s="106" t="s">
        <v>62</v>
      </c>
      <c r="C606" s="106" t="s">
        <v>644</v>
      </c>
      <c r="D606" s="107">
        <v>1994584.1171796115</v>
      </c>
      <c r="E606" s="107">
        <v>508689.89169999998</v>
      </c>
      <c r="F606" s="107">
        <v>47558.643799999998</v>
      </c>
      <c r="G606" s="87">
        <f t="shared" si="27"/>
        <v>2550832.6526796115</v>
      </c>
      <c r="H606" s="139"/>
      <c r="I606" s="139"/>
      <c r="J606" s="139"/>
      <c r="K606" s="16">
        <f t="shared" si="28"/>
        <v>1994584.1171796115</v>
      </c>
      <c r="L606" s="18">
        <v>68480721.3565</v>
      </c>
      <c r="M606" s="16">
        <f t="shared" si="29"/>
        <v>66486137.23932039</v>
      </c>
    </row>
    <row r="607" spans="1:13" ht="18" x14ac:dyDescent="0.35">
      <c r="A607" s="105">
        <v>602</v>
      </c>
      <c r="B607" s="106" t="s">
        <v>62</v>
      </c>
      <c r="C607" s="106" t="s">
        <v>645</v>
      </c>
      <c r="D607" s="107">
        <v>1671757.838536893</v>
      </c>
      <c r="E607" s="107">
        <v>426357.70860000001</v>
      </c>
      <c r="F607" s="107">
        <v>39861.209600000002</v>
      </c>
      <c r="G607" s="87">
        <f t="shared" si="27"/>
        <v>2137976.7567368932</v>
      </c>
      <c r="H607" s="139"/>
      <c r="I607" s="139"/>
      <c r="J607" s="139"/>
      <c r="K607" s="16">
        <f t="shared" si="28"/>
        <v>1671757.838536893</v>
      </c>
      <c r="L607" s="18">
        <v>57397019.123099998</v>
      </c>
      <c r="M607" s="16">
        <f t="shared" si="29"/>
        <v>55725261.284563102</v>
      </c>
    </row>
    <row r="608" spans="1:13" ht="18" x14ac:dyDescent="0.35">
      <c r="A608" s="105">
        <v>603</v>
      </c>
      <c r="B608" s="106" t="s">
        <v>62</v>
      </c>
      <c r="C608" s="106" t="s">
        <v>646</v>
      </c>
      <c r="D608" s="107">
        <v>1736206.3401058251</v>
      </c>
      <c r="E608" s="107">
        <v>442794.3688</v>
      </c>
      <c r="F608" s="107">
        <v>41397.912600000003</v>
      </c>
      <c r="G608" s="87">
        <f t="shared" si="27"/>
        <v>2220398.6215058248</v>
      </c>
      <c r="H608" s="139"/>
      <c r="I608" s="139"/>
      <c r="J608" s="139"/>
      <c r="K608" s="16">
        <f t="shared" si="28"/>
        <v>1736206.3401058251</v>
      </c>
      <c r="L608" s="18">
        <v>59609751.010300003</v>
      </c>
      <c r="M608" s="16">
        <f t="shared" si="29"/>
        <v>57873544.670194179</v>
      </c>
    </row>
    <row r="609" spans="1:13" ht="18" x14ac:dyDescent="0.35">
      <c r="A609" s="105">
        <v>604</v>
      </c>
      <c r="B609" s="106" t="s">
        <v>62</v>
      </c>
      <c r="C609" s="106" t="s">
        <v>647</v>
      </c>
      <c r="D609" s="107">
        <v>1707645.0836504854</v>
      </c>
      <c r="E609" s="107">
        <v>435510.23249999998</v>
      </c>
      <c r="F609" s="107">
        <v>40716.901100000003</v>
      </c>
      <c r="G609" s="87">
        <f t="shared" si="27"/>
        <v>2183872.2172504854</v>
      </c>
      <c r="H609" s="139"/>
      <c r="I609" s="139"/>
      <c r="J609" s="139"/>
      <c r="K609" s="16">
        <f t="shared" si="28"/>
        <v>1707645.0836504854</v>
      </c>
      <c r="L609" s="18">
        <v>58629147.872000001</v>
      </c>
      <c r="M609" s="16">
        <f t="shared" si="29"/>
        <v>56921502.788349517</v>
      </c>
    </row>
    <row r="610" spans="1:13" ht="18" x14ac:dyDescent="0.35">
      <c r="A610" s="105">
        <v>605</v>
      </c>
      <c r="B610" s="106" t="s">
        <v>62</v>
      </c>
      <c r="C610" s="106" t="s">
        <v>648</v>
      </c>
      <c r="D610" s="107">
        <v>1938514.6130796114</v>
      </c>
      <c r="E610" s="107">
        <v>494390.17389999999</v>
      </c>
      <c r="F610" s="107">
        <v>46221.7287</v>
      </c>
      <c r="G610" s="87">
        <f t="shared" si="27"/>
        <v>2479126.5156796114</v>
      </c>
      <c r="H610" s="139"/>
      <c r="I610" s="139"/>
      <c r="J610" s="139"/>
      <c r="K610" s="16">
        <f t="shared" si="28"/>
        <v>1938514.6130796114</v>
      </c>
      <c r="L610" s="18">
        <v>66555668.382399999</v>
      </c>
      <c r="M610" s="16">
        <f t="shared" si="29"/>
        <v>64617153.769320384</v>
      </c>
    </row>
    <row r="611" spans="1:13" ht="18" x14ac:dyDescent="0.35">
      <c r="A611" s="105">
        <v>606</v>
      </c>
      <c r="B611" s="106" t="s">
        <v>62</v>
      </c>
      <c r="C611" s="106" t="s">
        <v>649</v>
      </c>
      <c r="D611" s="107">
        <v>2052558.6231553396</v>
      </c>
      <c r="E611" s="107">
        <v>523475.45270000002</v>
      </c>
      <c r="F611" s="107">
        <v>48940.981500000002</v>
      </c>
      <c r="G611" s="87">
        <f t="shared" si="27"/>
        <v>2624975.0573553401</v>
      </c>
      <c r="H611" s="139"/>
      <c r="I611" s="139"/>
      <c r="J611" s="139"/>
      <c r="K611" s="16">
        <f t="shared" si="28"/>
        <v>2052558.6231553396</v>
      </c>
      <c r="L611" s="18">
        <v>70471179.394999996</v>
      </c>
      <c r="M611" s="16">
        <f t="shared" si="29"/>
        <v>68418620.771844655</v>
      </c>
    </row>
    <row r="612" spans="1:13" ht="18" x14ac:dyDescent="0.35">
      <c r="A612" s="105">
        <v>607</v>
      </c>
      <c r="B612" s="106" t="s">
        <v>62</v>
      </c>
      <c r="C612" s="106" t="s">
        <v>650</v>
      </c>
      <c r="D612" s="107">
        <v>2372284.7621446601</v>
      </c>
      <c r="E612" s="107">
        <v>605016.98989999993</v>
      </c>
      <c r="F612" s="107">
        <v>56564.496400000004</v>
      </c>
      <c r="G612" s="87">
        <f t="shared" si="27"/>
        <v>3033866.2484446601</v>
      </c>
      <c r="H612" s="139"/>
      <c r="I612" s="139"/>
      <c r="J612" s="139"/>
      <c r="K612" s="16">
        <f t="shared" si="28"/>
        <v>2372284.7621446601</v>
      </c>
      <c r="L612" s="18">
        <v>81448443.500300005</v>
      </c>
      <c r="M612" s="16">
        <f t="shared" si="29"/>
        <v>79076158.73815535</v>
      </c>
    </row>
    <row r="613" spans="1:13" ht="18" x14ac:dyDescent="0.35">
      <c r="A613" s="105">
        <v>608</v>
      </c>
      <c r="B613" s="106" t="s">
        <v>62</v>
      </c>
      <c r="C613" s="106" t="s">
        <v>651</v>
      </c>
      <c r="D613" s="107">
        <v>2211311.5799300969</v>
      </c>
      <c r="E613" s="107">
        <v>563963.103</v>
      </c>
      <c r="F613" s="107">
        <v>52726.269500000002</v>
      </c>
      <c r="G613" s="87">
        <f t="shared" si="27"/>
        <v>2828000.9524300969</v>
      </c>
      <c r="H613" s="139"/>
      <c r="I613" s="139"/>
      <c r="J613" s="139"/>
      <c r="K613" s="16">
        <f t="shared" si="28"/>
        <v>2211311.5799300969</v>
      </c>
      <c r="L613" s="18">
        <v>75921697.577600002</v>
      </c>
      <c r="M613" s="16">
        <f t="shared" si="29"/>
        <v>73710385.997669905</v>
      </c>
    </row>
    <row r="614" spans="1:13" ht="18" x14ac:dyDescent="0.35">
      <c r="A614" s="105">
        <v>609</v>
      </c>
      <c r="B614" s="106" t="s">
        <v>62</v>
      </c>
      <c r="C614" s="106" t="s">
        <v>652</v>
      </c>
      <c r="D614" s="107">
        <v>1927578.8236514563</v>
      </c>
      <c r="E614" s="107">
        <v>491601.15859999997</v>
      </c>
      <c r="F614" s="107">
        <v>45960.976999999999</v>
      </c>
      <c r="G614" s="87">
        <f t="shared" si="27"/>
        <v>2465140.959251456</v>
      </c>
      <c r="H614" s="139"/>
      <c r="I614" s="139"/>
      <c r="J614" s="139"/>
      <c r="K614" s="16">
        <f t="shared" si="28"/>
        <v>1927578.8236514563</v>
      </c>
      <c r="L614" s="18">
        <v>66180206.278700002</v>
      </c>
      <c r="M614" s="16">
        <f t="shared" si="29"/>
        <v>64252627.455048546</v>
      </c>
    </row>
    <row r="615" spans="1:13" ht="18" x14ac:dyDescent="0.35">
      <c r="A615" s="105">
        <v>610</v>
      </c>
      <c r="B615" s="106" t="s">
        <v>62</v>
      </c>
      <c r="C615" s="106" t="s">
        <v>653</v>
      </c>
      <c r="D615" s="107">
        <v>1514732.411598058</v>
      </c>
      <c r="E615" s="107">
        <v>386310.6397</v>
      </c>
      <c r="F615" s="107">
        <v>36117.1126</v>
      </c>
      <c r="G615" s="87">
        <f t="shared" si="27"/>
        <v>1937160.163898058</v>
      </c>
      <c r="H615" s="139"/>
      <c r="I615" s="139"/>
      <c r="J615" s="139"/>
      <c r="K615" s="16">
        <f t="shared" si="28"/>
        <v>1514732.411598058</v>
      </c>
      <c r="L615" s="18">
        <v>52005812.798199996</v>
      </c>
      <c r="M615" s="16">
        <f t="shared" si="29"/>
        <v>50491080.38660194</v>
      </c>
    </row>
    <row r="616" spans="1:13" ht="18" x14ac:dyDescent="0.35">
      <c r="A616" s="105">
        <v>611</v>
      </c>
      <c r="B616" s="106" t="s">
        <v>62</v>
      </c>
      <c r="C616" s="106" t="s">
        <v>548</v>
      </c>
      <c r="D616" s="107">
        <v>1951876.0697504852</v>
      </c>
      <c r="E616" s="107">
        <v>497797.82050000003</v>
      </c>
      <c r="F616" s="107">
        <v>46540.317799999997</v>
      </c>
      <c r="G616" s="87">
        <f t="shared" si="27"/>
        <v>2496214.2080504852</v>
      </c>
      <c r="H616" s="139"/>
      <c r="I616" s="139"/>
      <c r="J616" s="139"/>
      <c r="K616" s="16">
        <f t="shared" si="28"/>
        <v>1951876.0697504852</v>
      </c>
      <c r="L616" s="18">
        <v>67014411.728100002</v>
      </c>
      <c r="M616" s="16">
        <f t="shared" si="29"/>
        <v>65062535.658349514</v>
      </c>
    </row>
    <row r="617" spans="1:13" ht="18" x14ac:dyDescent="0.35">
      <c r="A617" s="105">
        <v>612</v>
      </c>
      <c r="B617" s="106" t="s">
        <v>62</v>
      </c>
      <c r="C617" s="106" t="s">
        <v>654</v>
      </c>
      <c r="D617" s="107">
        <v>1720845.6259077669</v>
      </c>
      <c r="E617" s="107">
        <v>438876.84029999998</v>
      </c>
      <c r="F617" s="107">
        <v>41031.653400000003</v>
      </c>
      <c r="G617" s="87">
        <f t="shared" si="27"/>
        <v>2200754.1196077671</v>
      </c>
      <c r="H617" s="139"/>
      <c r="I617" s="139"/>
      <c r="J617" s="139"/>
      <c r="K617" s="16">
        <f t="shared" si="28"/>
        <v>1720845.6259077669</v>
      </c>
      <c r="L617" s="18">
        <v>59082366.489500001</v>
      </c>
      <c r="M617" s="16">
        <f t="shared" si="29"/>
        <v>57361520.863592237</v>
      </c>
    </row>
    <row r="618" spans="1:13" ht="18" x14ac:dyDescent="0.35">
      <c r="A618" s="105">
        <v>613</v>
      </c>
      <c r="B618" s="106" t="s">
        <v>62</v>
      </c>
      <c r="C618" s="106" t="s">
        <v>860</v>
      </c>
      <c r="D618" s="107">
        <v>1794000.1950203881</v>
      </c>
      <c r="E618" s="107">
        <v>457533.85730000003</v>
      </c>
      <c r="F618" s="107">
        <v>42775.942900000002</v>
      </c>
      <c r="G618" s="87">
        <f t="shared" si="27"/>
        <v>2294309.9952203883</v>
      </c>
      <c r="H618" s="139"/>
      <c r="I618" s="139"/>
      <c r="J618" s="139"/>
      <c r="K618" s="16">
        <f t="shared" si="28"/>
        <v>1794000.1950203881</v>
      </c>
      <c r="L618" s="18">
        <v>61594006.695699997</v>
      </c>
      <c r="M618" s="16">
        <f t="shared" si="29"/>
        <v>59800006.500679612</v>
      </c>
    </row>
    <row r="619" spans="1:13" ht="18" x14ac:dyDescent="0.35">
      <c r="A619" s="105">
        <v>614</v>
      </c>
      <c r="B619" s="106" t="s">
        <v>62</v>
      </c>
      <c r="C619" s="106" t="s">
        <v>655</v>
      </c>
      <c r="D619" s="107">
        <v>1901091.9431592233</v>
      </c>
      <c r="E619" s="107">
        <v>484846.06209999998</v>
      </c>
      <c r="F619" s="107">
        <v>45329.426700000004</v>
      </c>
      <c r="G619" s="87">
        <f t="shared" si="27"/>
        <v>2431267.4319592235</v>
      </c>
      <c r="H619" s="139"/>
      <c r="I619" s="139"/>
      <c r="J619" s="139"/>
      <c r="K619" s="16">
        <f t="shared" si="28"/>
        <v>1901091.9431592233</v>
      </c>
      <c r="L619" s="18">
        <v>65270823.381800003</v>
      </c>
      <c r="M619" s="16">
        <f t="shared" si="29"/>
        <v>63369731.438640781</v>
      </c>
    </row>
    <row r="620" spans="1:13" ht="18" x14ac:dyDescent="0.35">
      <c r="A620" s="105">
        <v>615</v>
      </c>
      <c r="B620" s="106" t="s">
        <v>62</v>
      </c>
      <c r="C620" s="106" t="s">
        <v>552</v>
      </c>
      <c r="D620" s="107">
        <v>1881411.4136825241</v>
      </c>
      <c r="E620" s="107">
        <v>479826.82699999999</v>
      </c>
      <c r="F620" s="107">
        <v>44860.166299999997</v>
      </c>
      <c r="G620" s="87">
        <f t="shared" si="27"/>
        <v>2406098.4069825243</v>
      </c>
      <c r="H620" s="139"/>
      <c r="I620" s="139"/>
      <c r="J620" s="139"/>
      <c r="K620" s="16">
        <f t="shared" si="28"/>
        <v>1881411.4136825241</v>
      </c>
      <c r="L620" s="18">
        <v>64595125.203100003</v>
      </c>
      <c r="M620" s="16">
        <f t="shared" si="29"/>
        <v>62713713.789417475</v>
      </c>
    </row>
    <row r="621" spans="1:13" ht="18" x14ac:dyDescent="0.35">
      <c r="A621" s="105">
        <v>616</v>
      </c>
      <c r="B621" s="106" t="s">
        <v>62</v>
      </c>
      <c r="C621" s="106" t="s">
        <v>656</v>
      </c>
      <c r="D621" s="107">
        <v>2035616.2429019415</v>
      </c>
      <c r="E621" s="107">
        <v>519154.54310000001</v>
      </c>
      <c r="F621" s="107">
        <v>48537.009299999998</v>
      </c>
      <c r="G621" s="87">
        <f t="shared" si="27"/>
        <v>2603307.7953019417</v>
      </c>
      <c r="H621" s="139"/>
      <c r="I621" s="139"/>
      <c r="J621" s="139"/>
      <c r="K621" s="16">
        <f t="shared" si="28"/>
        <v>2035616.2429019415</v>
      </c>
      <c r="L621" s="18">
        <v>69889491.006300002</v>
      </c>
      <c r="M621" s="16">
        <f t="shared" si="29"/>
        <v>67853874.763398066</v>
      </c>
    </row>
    <row r="622" spans="1:13" ht="18" x14ac:dyDescent="0.35">
      <c r="A622" s="105">
        <v>617</v>
      </c>
      <c r="B622" s="106" t="s">
        <v>62</v>
      </c>
      <c r="C622" s="106" t="s">
        <v>657</v>
      </c>
      <c r="D622" s="107">
        <v>1847659.3573514561</v>
      </c>
      <c r="E622" s="107">
        <v>471218.85219999996</v>
      </c>
      <c r="F622" s="107">
        <v>44055.385999999999</v>
      </c>
      <c r="G622" s="87">
        <f t="shared" si="27"/>
        <v>2362933.5955514559</v>
      </c>
      <c r="H622" s="139"/>
      <c r="I622" s="139"/>
      <c r="J622" s="139"/>
      <c r="K622" s="16">
        <f t="shared" si="28"/>
        <v>1847659.3573514561</v>
      </c>
      <c r="L622" s="18">
        <v>63436304.602399997</v>
      </c>
      <c r="M622" s="16">
        <f t="shared" si="29"/>
        <v>61588645.245048538</v>
      </c>
    </row>
    <row r="623" spans="1:13" ht="18" x14ac:dyDescent="0.35">
      <c r="A623" s="105">
        <v>618</v>
      </c>
      <c r="B623" s="106" t="s">
        <v>62</v>
      </c>
      <c r="C623" s="106" t="s">
        <v>658</v>
      </c>
      <c r="D623" s="107">
        <v>2271956.4632300967</v>
      </c>
      <c r="E623" s="107">
        <v>579429.70530000003</v>
      </c>
      <c r="F623" s="107">
        <v>54172.279499999997</v>
      </c>
      <c r="G623" s="87">
        <f t="shared" si="27"/>
        <v>2905558.4480300969</v>
      </c>
      <c r="H623" s="139"/>
      <c r="I623" s="139"/>
      <c r="J623" s="139"/>
      <c r="K623" s="16">
        <f t="shared" si="28"/>
        <v>2271956.4632300967</v>
      </c>
      <c r="L623" s="18">
        <v>78003838.570899993</v>
      </c>
      <c r="M623" s="16">
        <f t="shared" si="29"/>
        <v>75731882.10766989</v>
      </c>
    </row>
    <row r="624" spans="1:13" ht="18" x14ac:dyDescent="0.35">
      <c r="A624" s="105">
        <v>619</v>
      </c>
      <c r="B624" s="106" t="s">
        <v>62</v>
      </c>
      <c r="C624" s="106" t="s">
        <v>861</v>
      </c>
      <c r="D624" s="107">
        <v>1884050.5810019416</v>
      </c>
      <c r="E624" s="107">
        <v>480499.90860000002</v>
      </c>
      <c r="F624" s="107">
        <v>44923.094400000002</v>
      </c>
      <c r="G624" s="87">
        <f t="shared" si="27"/>
        <v>2409473.5840019416</v>
      </c>
      <c r="H624" s="139"/>
      <c r="I624" s="139"/>
      <c r="J624" s="139"/>
      <c r="K624" s="16">
        <f t="shared" si="28"/>
        <v>1884050.5810019416</v>
      </c>
      <c r="L624" s="18">
        <v>64685736.614399999</v>
      </c>
      <c r="M624" s="16">
        <f t="shared" si="29"/>
        <v>62801686.033398055</v>
      </c>
    </row>
    <row r="625" spans="1:13" ht="18" x14ac:dyDescent="0.35">
      <c r="A625" s="105">
        <v>620</v>
      </c>
      <c r="B625" s="106" t="s">
        <v>62</v>
      </c>
      <c r="C625" s="106" t="s">
        <v>862</v>
      </c>
      <c r="D625" s="107">
        <v>2482213.1960504851</v>
      </c>
      <c r="E625" s="107">
        <v>633052.65039999993</v>
      </c>
      <c r="F625" s="107">
        <v>59185.6178</v>
      </c>
      <c r="G625" s="87">
        <f t="shared" si="27"/>
        <v>3174451.4642504854</v>
      </c>
      <c r="H625" s="139"/>
      <c r="I625" s="139"/>
      <c r="J625" s="139"/>
      <c r="K625" s="16">
        <f t="shared" si="28"/>
        <v>2482213.1960504851</v>
      </c>
      <c r="L625" s="18">
        <v>85222653.064400002</v>
      </c>
      <c r="M625" s="16">
        <f t="shared" si="29"/>
        <v>82740439.868349522</v>
      </c>
    </row>
    <row r="626" spans="1:13" ht="18" x14ac:dyDescent="0.35">
      <c r="A626" s="105">
        <v>621</v>
      </c>
      <c r="B626" s="106" t="s">
        <v>62</v>
      </c>
      <c r="C626" s="106" t="s">
        <v>659</v>
      </c>
      <c r="D626" s="107">
        <v>1699017.0560475728</v>
      </c>
      <c r="E626" s="107">
        <v>433309.77859999996</v>
      </c>
      <c r="F626" s="107">
        <v>40511.1754</v>
      </c>
      <c r="G626" s="87">
        <f t="shared" si="27"/>
        <v>2172838.0100475727</v>
      </c>
      <c r="H626" s="139"/>
      <c r="I626" s="139"/>
      <c r="J626" s="139"/>
      <c r="K626" s="16">
        <f t="shared" si="28"/>
        <v>1699017.0560475728</v>
      </c>
      <c r="L626" s="18">
        <v>58332918.9243</v>
      </c>
      <c r="M626" s="16">
        <f t="shared" si="29"/>
        <v>56633901.868252426</v>
      </c>
    </row>
    <row r="627" spans="1:13" ht="18" x14ac:dyDescent="0.35">
      <c r="A627" s="105">
        <v>622</v>
      </c>
      <c r="B627" s="106" t="s">
        <v>62</v>
      </c>
      <c r="C627" s="106" t="s">
        <v>660</v>
      </c>
      <c r="D627" s="107">
        <v>2055042.1398611648</v>
      </c>
      <c r="E627" s="107">
        <v>524108.83779999998</v>
      </c>
      <c r="F627" s="107">
        <v>49000.198199999999</v>
      </c>
      <c r="G627" s="87">
        <f t="shared" si="27"/>
        <v>2628151.1758611649</v>
      </c>
      <c r="H627" s="139"/>
      <c r="I627" s="139"/>
      <c r="J627" s="139"/>
      <c r="K627" s="16">
        <f t="shared" si="28"/>
        <v>2055042.1398611648</v>
      </c>
      <c r="L627" s="18">
        <v>70556446.801899999</v>
      </c>
      <c r="M627" s="16">
        <f t="shared" si="29"/>
        <v>68501404.662038833</v>
      </c>
    </row>
    <row r="628" spans="1:13" ht="18" x14ac:dyDescent="0.35">
      <c r="A628" s="105">
        <v>623</v>
      </c>
      <c r="B628" s="106" t="s">
        <v>62</v>
      </c>
      <c r="C628" s="106" t="s">
        <v>661</v>
      </c>
      <c r="D628" s="107">
        <v>2061631.3342922328</v>
      </c>
      <c r="E628" s="107">
        <v>525789.31670000008</v>
      </c>
      <c r="F628" s="107">
        <v>49157.310299999997</v>
      </c>
      <c r="G628" s="87">
        <f t="shared" si="27"/>
        <v>2636577.9612922329</v>
      </c>
      <c r="H628" s="139"/>
      <c r="I628" s="139"/>
      <c r="J628" s="139"/>
      <c r="K628" s="16">
        <f t="shared" si="28"/>
        <v>2061631.3342922328</v>
      </c>
      <c r="L628" s="18">
        <v>70782675.810699999</v>
      </c>
      <c r="M628" s="16">
        <f t="shared" si="29"/>
        <v>68721044.476407766</v>
      </c>
    </row>
    <row r="629" spans="1:13" ht="18" x14ac:dyDescent="0.35">
      <c r="A629" s="105">
        <v>624</v>
      </c>
      <c r="B629" s="106" t="s">
        <v>62</v>
      </c>
      <c r="C629" s="106" t="s">
        <v>662</v>
      </c>
      <c r="D629" s="107">
        <v>1816762.2947213592</v>
      </c>
      <c r="E629" s="107">
        <v>463339.00230000005</v>
      </c>
      <c r="F629" s="107">
        <v>43318.679900000003</v>
      </c>
      <c r="G629" s="87">
        <f t="shared" si="27"/>
        <v>2323419.9769213591</v>
      </c>
      <c r="H629" s="139"/>
      <c r="I629" s="139"/>
      <c r="J629" s="139"/>
      <c r="K629" s="16">
        <f t="shared" si="28"/>
        <v>1816762.2947213592</v>
      </c>
      <c r="L629" s="18">
        <v>62375505.452100001</v>
      </c>
      <c r="M629" s="16">
        <f t="shared" si="29"/>
        <v>60558743.157378644</v>
      </c>
    </row>
    <row r="630" spans="1:13" ht="18" x14ac:dyDescent="0.35">
      <c r="A630" s="105">
        <v>625</v>
      </c>
      <c r="B630" s="106" t="s">
        <v>62</v>
      </c>
      <c r="C630" s="106" t="s">
        <v>663</v>
      </c>
      <c r="D630" s="107">
        <v>2021284.0781766986</v>
      </c>
      <c r="E630" s="107">
        <v>515499.33140000002</v>
      </c>
      <c r="F630" s="107">
        <v>48195.274700000002</v>
      </c>
      <c r="G630" s="87">
        <f t="shared" si="27"/>
        <v>2584978.6842766986</v>
      </c>
      <c r="H630" s="139"/>
      <c r="I630" s="139"/>
      <c r="J630" s="139"/>
      <c r="K630" s="16">
        <f t="shared" si="28"/>
        <v>2021284.0781766986</v>
      </c>
      <c r="L630" s="18">
        <v>69397420.017399997</v>
      </c>
      <c r="M630" s="16">
        <f t="shared" si="29"/>
        <v>67376135.939223304</v>
      </c>
    </row>
    <row r="631" spans="1:13" ht="18" x14ac:dyDescent="0.35">
      <c r="A631" s="105">
        <v>626</v>
      </c>
      <c r="B631" s="106" t="s">
        <v>63</v>
      </c>
      <c r="C631" s="106" t="s">
        <v>664</v>
      </c>
      <c r="D631" s="107">
        <v>1989327.787398058</v>
      </c>
      <c r="E631" s="107">
        <v>507349.3406</v>
      </c>
      <c r="F631" s="107">
        <v>47433.3125</v>
      </c>
      <c r="G631" s="87">
        <f t="shared" si="27"/>
        <v>2544110.4404980578</v>
      </c>
      <c r="H631" s="139"/>
      <c r="I631" s="139"/>
      <c r="J631" s="139"/>
      <c r="K631" s="16">
        <f t="shared" si="28"/>
        <v>1989327.787398058</v>
      </c>
      <c r="L631" s="18">
        <v>68300254.033999994</v>
      </c>
      <c r="M631" s="16">
        <f t="shared" si="29"/>
        <v>66310926.246601939</v>
      </c>
    </row>
    <row r="632" spans="1:13" ht="18" x14ac:dyDescent="0.35">
      <c r="A632" s="105">
        <v>627</v>
      </c>
      <c r="B632" s="106" t="s">
        <v>63</v>
      </c>
      <c r="C632" s="106" t="s">
        <v>665</v>
      </c>
      <c r="D632" s="107">
        <v>2310203.0165446596</v>
      </c>
      <c r="E632" s="107">
        <v>589183.93669999996</v>
      </c>
      <c r="F632" s="107">
        <v>55084.2261</v>
      </c>
      <c r="G632" s="87">
        <f t="shared" si="27"/>
        <v>2954471.1793446597</v>
      </c>
      <c r="H632" s="139"/>
      <c r="I632" s="139"/>
      <c r="J632" s="139"/>
      <c r="K632" s="16">
        <f t="shared" si="28"/>
        <v>2310203.0165446596</v>
      </c>
      <c r="L632" s="18">
        <v>79316970.234699994</v>
      </c>
      <c r="M632" s="16">
        <f t="shared" si="29"/>
        <v>77006767.218155339</v>
      </c>
    </row>
    <row r="633" spans="1:13" ht="18" x14ac:dyDescent="0.35">
      <c r="A633" s="105">
        <v>628</v>
      </c>
      <c r="B633" s="106" t="s">
        <v>63</v>
      </c>
      <c r="C633" s="106" t="s">
        <v>666</v>
      </c>
      <c r="D633" s="107">
        <v>2301214.6387339802</v>
      </c>
      <c r="E633" s="107">
        <v>586891.58059999999</v>
      </c>
      <c r="F633" s="107">
        <v>54869.908199999998</v>
      </c>
      <c r="G633" s="87">
        <f t="shared" si="27"/>
        <v>2942976.1275339802</v>
      </c>
      <c r="H633" s="139"/>
      <c r="I633" s="139"/>
      <c r="J633" s="139"/>
      <c r="K633" s="16">
        <f t="shared" si="28"/>
        <v>2301214.6387339802</v>
      </c>
      <c r="L633" s="18">
        <v>79008369.2632</v>
      </c>
      <c r="M633" s="16">
        <f t="shared" si="29"/>
        <v>76707154.624466017</v>
      </c>
    </row>
    <row r="634" spans="1:13" ht="18" x14ac:dyDescent="0.35">
      <c r="A634" s="105">
        <v>629</v>
      </c>
      <c r="B634" s="106" t="s">
        <v>63</v>
      </c>
      <c r="C634" s="106" t="s">
        <v>863</v>
      </c>
      <c r="D634" s="107">
        <v>2465480.7349019418</v>
      </c>
      <c r="E634" s="107">
        <v>628785.27759999991</v>
      </c>
      <c r="F634" s="107">
        <v>58786.650900000001</v>
      </c>
      <c r="G634" s="87">
        <f t="shared" si="27"/>
        <v>3153052.6634019418</v>
      </c>
      <c r="H634" s="139"/>
      <c r="I634" s="139"/>
      <c r="J634" s="139"/>
      <c r="K634" s="16">
        <f t="shared" si="28"/>
        <v>2465480.7349019418</v>
      </c>
      <c r="L634" s="18">
        <v>84648171.898300007</v>
      </c>
      <c r="M634" s="16">
        <f t="shared" si="29"/>
        <v>82182691.163398072</v>
      </c>
    </row>
    <row r="635" spans="1:13" ht="18" x14ac:dyDescent="0.35">
      <c r="A635" s="105">
        <v>630</v>
      </c>
      <c r="B635" s="106" t="s">
        <v>63</v>
      </c>
      <c r="C635" s="106" t="s">
        <v>667</v>
      </c>
      <c r="D635" s="107">
        <v>2501477.5316854371</v>
      </c>
      <c r="E635" s="107">
        <v>637965.74109999998</v>
      </c>
      <c r="F635" s="107">
        <v>59644.9545</v>
      </c>
      <c r="G635" s="87">
        <f t="shared" si="27"/>
        <v>3199088.2272854373</v>
      </c>
      <c r="H635" s="139"/>
      <c r="I635" s="139"/>
      <c r="J635" s="139"/>
      <c r="K635" s="16">
        <f t="shared" si="28"/>
        <v>2501477.5316854371</v>
      </c>
      <c r="L635" s="18">
        <v>85884061.921200007</v>
      </c>
      <c r="M635" s="16">
        <f t="shared" si="29"/>
        <v>83382584.389514565</v>
      </c>
    </row>
    <row r="636" spans="1:13" ht="18" x14ac:dyDescent="0.35">
      <c r="A636" s="105">
        <v>631</v>
      </c>
      <c r="B636" s="106" t="s">
        <v>63</v>
      </c>
      <c r="C636" s="106" t="s">
        <v>668</v>
      </c>
      <c r="D636" s="107">
        <v>2571009.723230097</v>
      </c>
      <c r="E636" s="107">
        <v>655698.92299999995</v>
      </c>
      <c r="F636" s="107">
        <v>61302.8724</v>
      </c>
      <c r="G636" s="87">
        <f t="shared" si="27"/>
        <v>3288011.5186300972</v>
      </c>
      <c r="H636" s="139"/>
      <c r="I636" s="139"/>
      <c r="J636" s="139"/>
      <c r="K636" s="16">
        <f t="shared" si="28"/>
        <v>2571009.723230097</v>
      </c>
      <c r="L636" s="18">
        <v>88271333.830899999</v>
      </c>
      <c r="M636" s="16">
        <f t="shared" si="29"/>
        <v>85700324.107669905</v>
      </c>
    </row>
    <row r="637" spans="1:13" ht="36" x14ac:dyDescent="0.35">
      <c r="A637" s="105">
        <v>632</v>
      </c>
      <c r="B637" s="106" t="s">
        <v>63</v>
      </c>
      <c r="C637" s="106" t="s">
        <v>669</v>
      </c>
      <c r="D637" s="107">
        <v>2787335.3599310676</v>
      </c>
      <c r="E637" s="107">
        <v>710869.65449999995</v>
      </c>
      <c r="F637" s="107">
        <v>66460.917100000006</v>
      </c>
      <c r="G637" s="87">
        <f t="shared" si="27"/>
        <v>3564665.9315310679</v>
      </c>
      <c r="H637" s="139"/>
      <c r="I637" s="139"/>
      <c r="J637" s="139"/>
      <c r="K637" s="16">
        <f t="shared" si="28"/>
        <v>2787335.3599310676</v>
      </c>
      <c r="L637" s="18">
        <v>95698514.024299994</v>
      </c>
      <c r="M637" s="16">
        <f t="shared" si="29"/>
        <v>92911178.664368927</v>
      </c>
    </row>
    <row r="638" spans="1:13" ht="36" x14ac:dyDescent="0.35">
      <c r="A638" s="105">
        <v>633</v>
      </c>
      <c r="B638" s="106" t="s">
        <v>63</v>
      </c>
      <c r="C638" s="106" t="s">
        <v>670</v>
      </c>
      <c r="D638" s="107">
        <v>2051376.5332543689</v>
      </c>
      <c r="E638" s="107">
        <v>523173.97769999999</v>
      </c>
      <c r="F638" s="107">
        <v>48912.795899999997</v>
      </c>
      <c r="G638" s="87">
        <f t="shared" si="27"/>
        <v>2623463.3068543687</v>
      </c>
      <c r="H638" s="139"/>
      <c r="I638" s="139"/>
      <c r="J638" s="139"/>
      <c r="K638" s="16">
        <f t="shared" si="28"/>
        <v>2051376.5332543689</v>
      </c>
      <c r="L638" s="18">
        <v>70430594.308400005</v>
      </c>
      <c r="M638" s="16">
        <f t="shared" si="29"/>
        <v>68379217.775145635</v>
      </c>
    </row>
    <row r="639" spans="1:13" ht="36" x14ac:dyDescent="0.35">
      <c r="A639" s="105">
        <v>634</v>
      </c>
      <c r="B639" s="106" t="s">
        <v>63</v>
      </c>
      <c r="C639" s="106" t="s">
        <v>671</v>
      </c>
      <c r="D639" s="107">
        <v>2434551.0214951457</v>
      </c>
      <c r="E639" s="107">
        <v>620897.10060000001</v>
      </c>
      <c r="F639" s="107">
        <v>58049.1662</v>
      </c>
      <c r="G639" s="87">
        <f t="shared" si="27"/>
        <v>3113497.2882951456</v>
      </c>
      <c r="H639" s="139"/>
      <c r="I639" s="139"/>
      <c r="J639" s="139"/>
      <c r="K639" s="16">
        <f t="shared" si="28"/>
        <v>2434551.0214951457</v>
      </c>
      <c r="L639" s="18">
        <v>83586251.738000005</v>
      </c>
      <c r="M639" s="16">
        <f t="shared" si="29"/>
        <v>81151700.716504857</v>
      </c>
    </row>
    <row r="640" spans="1:13" ht="36" x14ac:dyDescent="0.35">
      <c r="A640" s="105">
        <v>635</v>
      </c>
      <c r="B640" s="106" t="s">
        <v>63</v>
      </c>
      <c r="C640" s="106" t="s">
        <v>672</v>
      </c>
      <c r="D640" s="107">
        <v>2548863.0466893204</v>
      </c>
      <c r="E640" s="107">
        <v>650050.7328</v>
      </c>
      <c r="F640" s="107">
        <v>60774.809500000003</v>
      </c>
      <c r="G640" s="87">
        <f t="shared" si="27"/>
        <v>3259688.5889893202</v>
      </c>
      <c r="H640" s="139"/>
      <c r="I640" s="139"/>
      <c r="J640" s="139"/>
      <c r="K640" s="16">
        <f t="shared" si="28"/>
        <v>2548863.0466893204</v>
      </c>
      <c r="L640" s="18">
        <v>87510964.603</v>
      </c>
      <c r="M640" s="16">
        <f t="shared" si="29"/>
        <v>84962101.556310683</v>
      </c>
    </row>
    <row r="641" spans="1:13" ht="36" x14ac:dyDescent="0.35">
      <c r="A641" s="105">
        <v>636</v>
      </c>
      <c r="B641" s="106" t="s">
        <v>63</v>
      </c>
      <c r="C641" s="106" t="s">
        <v>839</v>
      </c>
      <c r="D641" s="107">
        <v>1843428.9740650484</v>
      </c>
      <c r="E641" s="107">
        <v>470139.95390000002</v>
      </c>
      <c r="F641" s="107">
        <v>43954.517200000002</v>
      </c>
      <c r="G641" s="87">
        <f t="shared" si="27"/>
        <v>2357523.4451650484</v>
      </c>
      <c r="H641" s="139"/>
      <c r="I641" s="139"/>
      <c r="J641" s="139"/>
      <c r="K641" s="16">
        <f t="shared" si="28"/>
        <v>1843428.9740650484</v>
      </c>
      <c r="L641" s="18">
        <v>63291061.442900002</v>
      </c>
      <c r="M641" s="16">
        <f t="shared" si="29"/>
        <v>61447632.468834952</v>
      </c>
    </row>
    <row r="642" spans="1:13" ht="18" x14ac:dyDescent="0.35">
      <c r="A642" s="105">
        <v>637</v>
      </c>
      <c r="B642" s="106" t="s">
        <v>63</v>
      </c>
      <c r="C642" s="106" t="s">
        <v>673</v>
      </c>
      <c r="D642" s="107">
        <v>1922475.9344300968</v>
      </c>
      <c r="E642" s="107">
        <v>490299.74029999995</v>
      </c>
      <c r="F642" s="107">
        <v>45839.304300000003</v>
      </c>
      <c r="G642" s="87">
        <f t="shared" si="27"/>
        <v>2458614.9790300969</v>
      </c>
      <c r="H642" s="139"/>
      <c r="I642" s="139"/>
      <c r="J642" s="139"/>
      <c r="K642" s="16">
        <f t="shared" si="28"/>
        <v>1922475.9344300968</v>
      </c>
      <c r="L642" s="18">
        <v>66005007.082099997</v>
      </c>
      <c r="M642" s="16">
        <f t="shared" si="29"/>
        <v>64082531.147669896</v>
      </c>
    </row>
    <row r="643" spans="1:13" ht="18" x14ac:dyDescent="0.35">
      <c r="A643" s="105">
        <v>638</v>
      </c>
      <c r="B643" s="106" t="s">
        <v>63</v>
      </c>
      <c r="C643" s="106" t="s">
        <v>864</v>
      </c>
      <c r="D643" s="107">
        <v>1884609.2794339806</v>
      </c>
      <c r="E643" s="107">
        <v>480642.39650000003</v>
      </c>
      <c r="F643" s="107">
        <v>44936.4159</v>
      </c>
      <c r="G643" s="87">
        <f t="shared" si="27"/>
        <v>2410188.0918339803</v>
      </c>
      <c r="H643" s="139"/>
      <c r="I643" s="139"/>
      <c r="J643" s="139"/>
      <c r="K643" s="16">
        <f t="shared" si="28"/>
        <v>1884609.2794339806</v>
      </c>
      <c r="L643" s="18">
        <v>64704918.593900003</v>
      </c>
      <c r="M643" s="16">
        <f t="shared" si="29"/>
        <v>62820309.314466022</v>
      </c>
    </row>
    <row r="644" spans="1:13" ht="18" x14ac:dyDescent="0.35">
      <c r="A644" s="105">
        <v>639</v>
      </c>
      <c r="B644" s="106" t="s">
        <v>63</v>
      </c>
      <c r="C644" s="106" t="s">
        <v>674</v>
      </c>
      <c r="D644" s="107">
        <v>2799142.2416650485</v>
      </c>
      <c r="E644" s="107">
        <v>713880.82929999998</v>
      </c>
      <c r="F644" s="107">
        <v>66742.438999999998</v>
      </c>
      <c r="G644" s="87">
        <f t="shared" si="27"/>
        <v>3579765.5099650482</v>
      </c>
      <c r="H644" s="139"/>
      <c r="I644" s="139"/>
      <c r="J644" s="139"/>
      <c r="K644" s="16">
        <f t="shared" si="28"/>
        <v>2799142.2416650485</v>
      </c>
      <c r="L644" s="18">
        <v>96103883.630500004</v>
      </c>
      <c r="M644" s="16">
        <f t="shared" si="29"/>
        <v>93304741.388834953</v>
      </c>
    </row>
    <row r="645" spans="1:13" ht="18" x14ac:dyDescent="0.35">
      <c r="A645" s="105">
        <v>640</v>
      </c>
      <c r="B645" s="106" t="s">
        <v>63</v>
      </c>
      <c r="C645" s="106" t="s">
        <v>865</v>
      </c>
      <c r="D645" s="107">
        <v>1908753.5050864078</v>
      </c>
      <c r="E645" s="107">
        <v>486800.03279999999</v>
      </c>
      <c r="F645" s="107">
        <v>45512.108200000002</v>
      </c>
      <c r="G645" s="87">
        <f t="shared" si="27"/>
        <v>2441065.6460864078</v>
      </c>
      <c r="H645" s="139"/>
      <c r="I645" s="139"/>
      <c r="J645" s="139"/>
      <c r="K645" s="16">
        <f t="shared" si="28"/>
        <v>1908753.5050864078</v>
      </c>
      <c r="L645" s="18">
        <v>65533870.341300003</v>
      </c>
      <c r="M645" s="16">
        <f t="shared" si="29"/>
        <v>63625116.836213596</v>
      </c>
    </row>
    <row r="646" spans="1:13" ht="18" x14ac:dyDescent="0.35">
      <c r="A646" s="105">
        <v>641</v>
      </c>
      <c r="B646" s="106" t="s">
        <v>63</v>
      </c>
      <c r="C646" s="106" t="s">
        <v>675</v>
      </c>
      <c r="D646" s="107">
        <v>2002965.8716805824</v>
      </c>
      <c r="E646" s="107">
        <v>510827.53709999996</v>
      </c>
      <c r="F646" s="107">
        <v>47758.4974</v>
      </c>
      <c r="G646" s="87">
        <f t="shared" si="27"/>
        <v>2561551.9061805825</v>
      </c>
      <c r="H646" s="139"/>
      <c r="I646" s="139"/>
      <c r="J646" s="139"/>
      <c r="K646" s="16">
        <f t="shared" si="28"/>
        <v>2002965.8716805824</v>
      </c>
      <c r="L646" s="18">
        <v>68768494.927699998</v>
      </c>
      <c r="M646" s="16">
        <f t="shared" si="29"/>
        <v>66765529.056019418</v>
      </c>
    </row>
    <row r="647" spans="1:13" ht="18" x14ac:dyDescent="0.35">
      <c r="A647" s="105">
        <v>642</v>
      </c>
      <c r="B647" s="106" t="s">
        <v>63</v>
      </c>
      <c r="C647" s="106" t="s">
        <v>676</v>
      </c>
      <c r="D647" s="107">
        <v>2616908.6936563104</v>
      </c>
      <c r="E647" s="107">
        <v>667404.79300000006</v>
      </c>
      <c r="F647" s="107">
        <v>62397.282399999996</v>
      </c>
      <c r="G647" s="87">
        <f t="shared" ref="G647:G710" si="30">SUM(D647:F647)</f>
        <v>3346710.7690563104</v>
      </c>
      <c r="H647" s="139"/>
      <c r="I647" s="139"/>
      <c r="J647" s="139"/>
      <c r="K647" s="16">
        <f t="shared" ref="K647:K710" si="31">0.6/20.6*L647</f>
        <v>2616908.6936563104</v>
      </c>
      <c r="L647" s="18">
        <v>89847198.482199997</v>
      </c>
      <c r="M647" s="16">
        <f t="shared" ref="M647:M710" si="32">L647-K647</f>
        <v>87230289.788543686</v>
      </c>
    </row>
    <row r="648" spans="1:13" ht="18" x14ac:dyDescent="0.35">
      <c r="A648" s="105">
        <v>643</v>
      </c>
      <c r="B648" s="106" t="s">
        <v>63</v>
      </c>
      <c r="C648" s="106" t="s">
        <v>677</v>
      </c>
      <c r="D648" s="107">
        <v>2262776.0105883493</v>
      </c>
      <c r="E648" s="107">
        <v>577088.36330000008</v>
      </c>
      <c r="F648" s="107">
        <v>53953.381800000003</v>
      </c>
      <c r="G648" s="87">
        <f t="shared" si="30"/>
        <v>2893817.7556883493</v>
      </c>
      <c r="H648" s="139"/>
      <c r="I648" s="139"/>
      <c r="J648" s="139"/>
      <c r="K648" s="16">
        <f t="shared" si="31"/>
        <v>2262776.0105883493</v>
      </c>
      <c r="L648" s="18">
        <v>77688643.030200005</v>
      </c>
      <c r="M648" s="16">
        <f t="shared" si="32"/>
        <v>75425867.019611657</v>
      </c>
    </row>
    <row r="649" spans="1:13" ht="18" x14ac:dyDescent="0.35">
      <c r="A649" s="105">
        <v>644</v>
      </c>
      <c r="B649" s="106" t="s">
        <v>63</v>
      </c>
      <c r="C649" s="106" t="s">
        <v>678</v>
      </c>
      <c r="D649" s="107">
        <v>2077261.461812621</v>
      </c>
      <c r="E649" s="107">
        <v>529775.55520000006</v>
      </c>
      <c r="F649" s="107">
        <v>49529.993300000002</v>
      </c>
      <c r="G649" s="87">
        <f t="shared" si="30"/>
        <v>2656567.0103126215</v>
      </c>
      <c r="H649" s="139"/>
      <c r="I649" s="139"/>
      <c r="J649" s="139"/>
      <c r="K649" s="16">
        <f t="shared" si="31"/>
        <v>2077261.461812621</v>
      </c>
      <c r="L649" s="18">
        <v>71319310.188899994</v>
      </c>
      <c r="M649" s="16">
        <f t="shared" si="32"/>
        <v>69242048.727087379</v>
      </c>
    </row>
    <row r="650" spans="1:13" ht="18" x14ac:dyDescent="0.35">
      <c r="A650" s="105">
        <v>645</v>
      </c>
      <c r="B650" s="106" t="s">
        <v>63</v>
      </c>
      <c r="C650" s="106" t="s">
        <v>866</v>
      </c>
      <c r="D650" s="107">
        <v>1875648.6529631065</v>
      </c>
      <c r="E650" s="107">
        <v>478357.11810000002</v>
      </c>
      <c r="F650" s="107">
        <v>44722.759700000002</v>
      </c>
      <c r="G650" s="87">
        <f t="shared" si="30"/>
        <v>2398728.5307631064</v>
      </c>
      <c r="H650" s="139"/>
      <c r="I650" s="139"/>
      <c r="J650" s="139"/>
      <c r="K650" s="16">
        <f t="shared" si="31"/>
        <v>1875648.6529631065</v>
      </c>
      <c r="L650" s="18">
        <v>64397270.418399997</v>
      </c>
      <c r="M650" s="16">
        <f t="shared" si="32"/>
        <v>62521621.765436888</v>
      </c>
    </row>
    <row r="651" spans="1:13" ht="18" x14ac:dyDescent="0.35">
      <c r="A651" s="105">
        <v>646</v>
      </c>
      <c r="B651" s="106" t="s">
        <v>63</v>
      </c>
      <c r="C651" s="106" t="s">
        <v>679</v>
      </c>
      <c r="D651" s="107">
        <v>2316415.0396893201</v>
      </c>
      <c r="E651" s="107">
        <v>590768.22349999996</v>
      </c>
      <c r="F651" s="107">
        <v>55232.344899999996</v>
      </c>
      <c r="G651" s="87">
        <f t="shared" si="30"/>
        <v>2962415.6080893199</v>
      </c>
      <c r="H651" s="139"/>
      <c r="I651" s="139"/>
      <c r="J651" s="139"/>
      <c r="K651" s="16">
        <f t="shared" si="31"/>
        <v>2316415.0396893201</v>
      </c>
      <c r="L651" s="18">
        <v>79530249.695999995</v>
      </c>
      <c r="M651" s="16">
        <f t="shared" si="32"/>
        <v>77213834.656310678</v>
      </c>
    </row>
    <row r="652" spans="1:13" ht="18" x14ac:dyDescent="0.35">
      <c r="A652" s="105">
        <v>647</v>
      </c>
      <c r="B652" s="106" t="s">
        <v>63</v>
      </c>
      <c r="C652" s="106" t="s">
        <v>867</v>
      </c>
      <c r="D652" s="107">
        <v>2145613.3167087375</v>
      </c>
      <c r="E652" s="107">
        <v>547207.70929999999</v>
      </c>
      <c r="F652" s="107">
        <v>51159.767399999997</v>
      </c>
      <c r="G652" s="87">
        <f t="shared" si="30"/>
        <v>2743980.7934087371</v>
      </c>
      <c r="H652" s="139"/>
      <c r="I652" s="139"/>
      <c r="J652" s="139"/>
      <c r="K652" s="16">
        <f t="shared" si="31"/>
        <v>2145613.3167087375</v>
      </c>
      <c r="L652" s="18">
        <v>73666057.207000002</v>
      </c>
      <c r="M652" s="16">
        <f t="shared" si="32"/>
        <v>71520443.890291259</v>
      </c>
    </row>
    <row r="653" spans="1:13" ht="36" x14ac:dyDescent="0.35">
      <c r="A653" s="105">
        <v>648</v>
      </c>
      <c r="B653" s="106" t="s">
        <v>63</v>
      </c>
      <c r="C653" s="106" t="s">
        <v>868</v>
      </c>
      <c r="D653" s="107">
        <v>2221248.7891601943</v>
      </c>
      <c r="E653" s="107">
        <v>566497.44479999994</v>
      </c>
      <c r="F653" s="107">
        <v>52963.211300000003</v>
      </c>
      <c r="G653" s="87">
        <f t="shared" si="30"/>
        <v>2840709.4452601946</v>
      </c>
      <c r="H653" s="139"/>
      <c r="I653" s="139"/>
      <c r="J653" s="139"/>
      <c r="K653" s="16">
        <f t="shared" si="31"/>
        <v>2221248.7891601943</v>
      </c>
      <c r="L653" s="18">
        <v>76262875.094500005</v>
      </c>
      <c r="M653" s="16">
        <f t="shared" si="32"/>
        <v>74041626.305339813</v>
      </c>
    </row>
    <row r="654" spans="1:13" ht="36" x14ac:dyDescent="0.35">
      <c r="A654" s="105">
        <v>649</v>
      </c>
      <c r="B654" s="106" t="s">
        <v>63</v>
      </c>
      <c r="C654" s="106" t="s">
        <v>869</v>
      </c>
      <c r="D654" s="107">
        <v>1901550.9544864076</v>
      </c>
      <c r="E654" s="107">
        <v>484963.12620000006</v>
      </c>
      <c r="F654" s="107">
        <v>45340.371299999999</v>
      </c>
      <c r="G654" s="87">
        <f t="shared" si="30"/>
        <v>2431854.4519864079</v>
      </c>
      <c r="H654" s="139"/>
      <c r="I654" s="139"/>
      <c r="J654" s="139"/>
      <c r="K654" s="16">
        <f t="shared" si="31"/>
        <v>1901550.9544864076</v>
      </c>
      <c r="L654" s="18">
        <v>65286582.7707</v>
      </c>
      <c r="M654" s="16">
        <f t="shared" si="32"/>
        <v>63385031.816213593</v>
      </c>
    </row>
    <row r="655" spans="1:13" ht="18" x14ac:dyDescent="0.35">
      <c r="A655" s="105">
        <v>650</v>
      </c>
      <c r="B655" s="106" t="s">
        <v>63</v>
      </c>
      <c r="C655" s="106" t="s">
        <v>680</v>
      </c>
      <c r="D655" s="107">
        <v>1740106.4022669902</v>
      </c>
      <c r="E655" s="107">
        <v>443789.0233</v>
      </c>
      <c r="F655" s="107">
        <v>41490.905200000001</v>
      </c>
      <c r="G655" s="87">
        <f t="shared" si="30"/>
        <v>2225386.3307669898</v>
      </c>
      <c r="H655" s="139"/>
      <c r="I655" s="139"/>
      <c r="J655" s="139"/>
      <c r="K655" s="16">
        <f t="shared" si="31"/>
        <v>1740106.4022669902</v>
      </c>
      <c r="L655" s="18">
        <v>59743653.144500002</v>
      </c>
      <c r="M655" s="16">
        <f t="shared" si="32"/>
        <v>58003546.742233016</v>
      </c>
    </row>
    <row r="656" spans="1:13" ht="18" x14ac:dyDescent="0.35">
      <c r="A656" s="105">
        <v>651</v>
      </c>
      <c r="B656" s="106" t="s">
        <v>63</v>
      </c>
      <c r="C656" s="106" t="s">
        <v>681</v>
      </c>
      <c r="D656" s="107">
        <v>2306610.1490359223</v>
      </c>
      <c r="E656" s="107">
        <v>588267.62770000007</v>
      </c>
      <c r="F656" s="107">
        <v>54998.558100000002</v>
      </c>
      <c r="G656" s="87">
        <f t="shared" si="30"/>
        <v>2949876.3348359223</v>
      </c>
      <c r="H656" s="139"/>
      <c r="I656" s="139"/>
      <c r="J656" s="139"/>
      <c r="K656" s="16">
        <f t="shared" si="31"/>
        <v>2306610.1490359223</v>
      </c>
      <c r="L656" s="18">
        <v>79193615.116899997</v>
      </c>
      <c r="M656" s="16">
        <f t="shared" si="32"/>
        <v>76887004.967864081</v>
      </c>
    </row>
    <row r="657" spans="1:13" ht="18" x14ac:dyDescent="0.35">
      <c r="A657" s="105">
        <v>652</v>
      </c>
      <c r="B657" s="106" t="s">
        <v>63</v>
      </c>
      <c r="C657" s="106" t="s">
        <v>870</v>
      </c>
      <c r="D657" s="107">
        <v>2513116.2265368933</v>
      </c>
      <c r="E657" s="107">
        <v>640934.02230000007</v>
      </c>
      <c r="F657" s="107">
        <v>59922.4663</v>
      </c>
      <c r="G657" s="87">
        <f t="shared" si="30"/>
        <v>3213972.7151368936</v>
      </c>
      <c r="H657" s="139"/>
      <c r="I657" s="139"/>
      <c r="J657" s="139"/>
      <c r="K657" s="16">
        <f t="shared" si="31"/>
        <v>2513116.2265368933</v>
      </c>
      <c r="L657" s="18">
        <v>86283657.111100003</v>
      </c>
      <c r="M657" s="16">
        <f t="shared" si="32"/>
        <v>83770540.884563103</v>
      </c>
    </row>
    <row r="658" spans="1:13" ht="18" x14ac:dyDescent="0.35">
      <c r="A658" s="105">
        <v>653</v>
      </c>
      <c r="B658" s="106" t="s">
        <v>63</v>
      </c>
      <c r="C658" s="106" t="s">
        <v>682</v>
      </c>
      <c r="D658" s="107">
        <v>1924808.103445631</v>
      </c>
      <c r="E658" s="107">
        <v>490894.52640000003</v>
      </c>
      <c r="F658" s="107">
        <v>45894.912199999999</v>
      </c>
      <c r="G658" s="87">
        <f t="shared" si="30"/>
        <v>2461597.542045631</v>
      </c>
      <c r="H658" s="139"/>
      <c r="I658" s="139"/>
      <c r="J658" s="139"/>
      <c r="K658" s="16">
        <f t="shared" si="31"/>
        <v>1924808.103445631</v>
      </c>
      <c r="L658" s="18">
        <v>66085078.2183</v>
      </c>
      <c r="M658" s="16">
        <f t="shared" si="32"/>
        <v>64160270.114854366</v>
      </c>
    </row>
    <row r="659" spans="1:13" ht="18" x14ac:dyDescent="0.35">
      <c r="A659" s="105">
        <v>654</v>
      </c>
      <c r="B659" s="106" t="s">
        <v>63</v>
      </c>
      <c r="C659" s="106" t="s">
        <v>683</v>
      </c>
      <c r="D659" s="107">
        <v>2314804.8115427182</v>
      </c>
      <c r="E659" s="107">
        <v>590357.55810000002</v>
      </c>
      <c r="F659" s="107">
        <v>55193.950700000001</v>
      </c>
      <c r="G659" s="87">
        <f t="shared" si="30"/>
        <v>2960356.3203427182</v>
      </c>
      <c r="H659" s="139"/>
      <c r="I659" s="139"/>
      <c r="J659" s="139"/>
      <c r="K659" s="16">
        <f t="shared" si="31"/>
        <v>2314804.8115427182</v>
      </c>
      <c r="L659" s="18">
        <v>79474965.1963</v>
      </c>
      <c r="M659" s="16">
        <f t="shared" si="32"/>
        <v>77160160.38475728</v>
      </c>
    </row>
    <row r="660" spans="1:13" ht="18" x14ac:dyDescent="0.35">
      <c r="A660" s="105">
        <v>655</v>
      </c>
      <c r="B660" s="106" t="s">
        <v>63</v>
      </c>
      <c r="C660" s="106" t="s">
        <v>871</v>
      </c>
      <c r="D660" s="107">
        <v>1954467.6277660192</v>
      </c>
      <c r="E660" s="107">
        <v>498458.76</v>
      </c>
      <c r="F660" s="107">
        <v>46602.110699999997</v>
      </c>
      <c r="G660" s="87">
        <f t="shared" si="30"/>
        <v>2499528.4984660195</v>
      </c>
      <c r="H660" s="139"/>
      <c r="I660" s="139"/>
      <c r="J660" s="139"/>
      <c r="K660" s="16">
        <f t="shared" si="31"/>
        <v>1954467.6277660192</v>
      </c>
      <c r="L660" s="18">
        <v>67103388.553300001</v>
      </c>
      <c r="M660" s="16">
        <f t="shared" si="32"/>
        <v>65148920.92553398</v>
      </c>
    </row>
    <row r="661" spans="1:13" ht="18" x14ac:dyDescent="0.35">
      <c r="A661" s="105">
        <v>656</v>
      </c>
      <c r="B661" s="106" t="s">
        <v>63</v>
      </c>
      <c r="C661" s="106" t="s">
        <v>684</v>
      </c>
      <c r="D661" s="107">
        <v>1962999.7521786406</v>
      </c>
      <c r="E661" s="107">
        <v>500634.75520000001</v>
      </c>
      <c r="F661" s="107">
        <v>46805.549700000003</v>
      </c>
      <c r="G661" s="87">
        <f t="shared" si="30"/>
        <v>2510440.0570786404</v>
      </c>
      <c r="H661" s="139"/>
      <c r="I661" s="139"/>
      <c r="J661" s="139"/>
      <c r="K661" s="16">
        <f t="shared" si="31"/>
        <v>1962999.7521786406</v>
      </c>
      <c r="L661" s="18">
        <v>67396324.8248</v>
      </c>
      <c r="M661" s="16">
        <f t="shared" si="32"/>
        <v>65433325.07262136</v>
      </c>
    </row>
    <row r="662" spans="1:13" ht="18" x14ac:dyDescent="0.35">
      <c r="A662" s="105">
        <v>657</v>
      </c>
      <c r="B662" s="106" t="s">
        <v>63</v>
      </c>
      <c r="C662" s="106" t="s">
        <v>685</v>
      </c>
      <c r="D662" s="107">
        <v>1953467.5578932038</v>
      </c>
      <c r="E662" s="107">
        <v>498203.70660000003</v>
      </c>
      <c r="F662" s="107">
        <v>46578.265099999997</v>
      </c>
      <c r="G662" s="87">
        <f t="shared" si="30"/>
        <v>2498249.5295932037</v>
      </c>
      <c r="H662" s="139"/>
      <c r="I662" s="139"/>
      <c r="J662" s="139"/>
      <c r="K662" s="16">
        <f t="shared" si="31"/>
        <v>1953467.5578932038</v>
      </c>
      <c r="L662" s="18">
        <v>67069052.821000002</v>
      </c>
      <c r="M662" s="16">
        <f t="shared" si="32"/>
        <v>65115585.263106801</v>
      </c>
    </row>
    <row r="663" spans="1:13" ht="18" x14ac:dyDescent="0.35">
      <c r="A663" s="105">
        <v>658</v>
      </c>
      <c r="B663" s="106" t="s">
        <v>63</v>
      </c>
      <c r="C663" s="106" t="s">
        <v>686</v>
      </c>
      <c r="D663" s="107">
        <v>2251741.8643310675</v>
      </c>
      <c r="E663" s="107">
        <v>574274.2635</v>
      </c>
      <c r="F663" s="107">
        <v>53690.284800000001</v>
      </c>
      <c r="G663" s="87">
        <f t="shared" si="30"/>
        <v>2879706.4126310674</v>
      </c>
      <c r="H663" s="139"/>
      <c r="I663" s="139"/>
      <c r="J663" s="139"/>
      <c r="K663" s="16">
        <f t="shared" si="31"/>
        <v>2251741.8643310675</v>
      </c>
      <c r="L663" s="18">
        <v>77309804.008699998</v>
      </c>
      <c r="M663" s="16">
        <f t="shared" si="32"/>
        <v>75058062.144368932</v>
      </c>
    </row>
    <row r="664" spans="1:13" ht="18" x14ac:dyDescent="0.35">
      <c r="A664" s="105">
        <v>659</v>
      </c>
      <c r="B664" s="106" t="s">
        <v>64</v>
      </c>
      <c r="C664" s="106" t="s">
        <v>687</v>
      </c>
      <c r="D664" s="107">
        <v>2656124.8401116501</v>
      </c>
      <c r="E664" s="107">
        <v>677406.3051</v>
      </c>
      <c r="F664" s="107">
        <v>63332.347900000001</v>
      </c>
      <c r="G664" s="87">
        <f t="shared" si="30"/>
        <v>3396863.49311165</v>
      </c>
      <c r="H664" s="139"/>
      <c r="I664" s="139"/>
      <c r="J664" s="139"/>
      <c r="K664" s="16">
        <f t="shared" si="31"/>
        <v>2656124.8401116501</v>
      </c>
      <c r="L664" s="18">
        <v>91193619.510499999</v>
      </c>
      <c r="M664" s="16">
        <f t="shared" si="32"/>
        <v>88537494.670388356</v>
      </c>
    </row>
    <row r="665" spans="1:13" ht="18" x14ac:dyDescent="0.35">
      <c r="A665" s="105">
        <v>660</v>
      </c>
      <c r="B665" s="106" t="s">
        <v>64</v>
      </c>
      <c r="C665" s="106" t="s">
        <v>528</v>
      </c>
      <c r="D665" s="107">
        <v>2679376.0000601942</v>
      </c>
      <c r="E665" s="107">
        <v>683336.17790000001</v>
      </c>
      <c r="F665" s="107">
        <v>63886.745999999999</v>
      </c>
      <c r="G665" s="87">
        <f t="shared" si="30"/>
        <v>3426598.923960194</v>
      </c>
      <c r="H665" s="139"/>
      <c r="I665" s="139"/>
      <c r="J665" s="139"/>
      <c r="K665" s="16">
        <f t="shared" si="31"/>
        <v>2679376.0000601942</v>
      </c>
      <c r="L665" s="18">
        <v>91991909.3354</v>
      </c>
      <c r="M665" s="16">
        <f t="shared" si="32"/>
        <v>89312533.3353398</v>
      </c>
    </row>
    <row r="666" spans="1:13" ht="18" x14ac:dyDescent="0.35">
      <c r="A666" s="105">
        <v>661</v>
      </c>
      <c r="B666" s="106" t="s">
        <v>64</v>
      </c>
      <c r="C666" s="106" t="s">
        <v>688</v>
      </c>
      <c r="D666" s="107">
        <v>2667700.3284116499</v>
      </c>
      <c r="E666" s="107">
        <v>680358.46640000003</v>
      </c>
      <c r="F666" s="107">
        <v>63608.352599999998</v>
      </c>
      <c r="G666" s="87">
        <f t="shared" si="30"/>
        <v>3411667.14741165</v>
      </c>
      <c r="H666" s="139"/>
      <c r="I666" s="139"/>
      <c r="J666" s="139"/>
      <c r="K666" s="16">
        <f t="shared" si="31"/>
        <v>2667700.3284116499</v>
      </c>
      <c r="L666" s="18">
        <v>91591044.608799994</v>
      </c>
      <c r="M666" s="16">
        <f t="shared" si="32"/>
        <v>88923344.28038834</v>
      </c>
    </row>
    <row r="667" spans="1:13" ht="18" x14ac:dyDescent="0.35">
      <c r="A667" s="105">
        <v>662</v>
      </c>
      <c r="B667" s="106" t="s">
        <v>64</v>
      </c>
      <c r="C667" s="106" t="s">
        <v>689</v>
      </c>
      <c r="D667" s="107">
        <v>2025298.1262029123</v>
      </c>
      <c r="E667" s="107">
        <v>516523.0563</v>
      </c>
      <c r="F667" s="107">
        <v>48290.9853</v>
      </c>
      <c r="G667" s="87">
        <f t="shared" si="30"/>
        <v>2590112.1678029122</v>
      </c>
      <c r="H667" s="139"/>
      <c r="I667" s="139"/>
      <c r="J667" s="139"/>
      <c r="K667" s="16">
        <f t="shared" si="31"/>
        <v>2025298.1262029123</v>
      </c>
      <c r="L667" s="18">
        <v>69535235.666299999</v>
      </c>
      <c r="M667" s="16">
        <f t="shared" si="32"/>
        <v>67509937.540097088</v>
      </c>
    </row>
    <row r="668" spans="1:13" ht="18" x14ac:dyDescent="0.35">
      <c r="A668" s="105">
        <v>663</v>
      </c>
      <c r="B668" s="106" t="s">
        <v>64</v>
      </c>
      <c r="C668" s="106" t="s">
        <v>690</v>
      </c>
      <c r="D668" s="107">
        <v>3523742.3330475725</v>
      </c>
      <c r="E668" s="107">
        <v>898679.62459999998</v>
      </c>
      <c r="F668" s="107">
        <v>84019.723700000002</v>
      </c>
      <c r="G668" s="87">
        <f t="shared" si="30"/>
        <v>4506441.6813475722</v>
      </c>
      <c r="H668" s="139"/>
      <c r="I668" s="139"/>
      <c r="J668" s="139"/>
      <c r="K668" s="16">
        <f t="shared" si="31"/>
        <v>3523742.3330475725</v>
      </c>
      <c r="L668" s="18">
        <v>120981820.1013</v>
      </c>
      <c r="M668" s="16">
        <f t="shared" si="32"/>
        <v>117458077.76825243</v>
      </c>
    </row>
    <row r="669" spans="1:13" ht="18" x14ac:dyDescent="0.35">
      <c r="A669" s="105">
        <v>664</v>
      </c>
      <c r="B669" s="106" t="s">
        <v>64</v>
      </c>
      <c r="C669" s="106" t="s">
        <v>691</v>
      </c>
      <c r="D669" s="107">
        <v>3047140.5915320385</v>
      </c>
      <c r="E669" s="107">
        <v>777129.2291</v>
      </c>
      <c r="F669" s="107">
        <v>72655.684399999998</v>
      </c>
      <c r="G669" s="87">
        <f t="shared" si="30"/>
        <v>3896925.5050320388</v>
      </c>
      <c r="H669" s="139"/>
      <c r="I669" s="139"/>
      <c r="J669" s="139"/>
      <c r="K669" s="16">
        <f t="shared" si="31"/>
        <v>3047140.5915320385</v>
      </c>
      <c r="L669" s="18">
        <v>104618493.6426</v>
      </c>
      <c r="M669" s="16">
        <f t="shared" si="32"/>
        <v>101571353.05106796</v>
      </c>
    </row>
    <row r="670" spans="1:13" ht="18" x14ac:dyDescent="0.35">
      <c r="A670" s="105">
        <v>665</v>
      </c>
      <c r="B670" s="106" t="s">
        <v>64</v>
      </c>
      <c r="C670" s="106" t="s">
        <v>692</v>
      </c>
      <c r="D670" s="107">
        <v>2674912.5623621359</v>
      </c>
      <c r="E670" s="107">
        <v>682197.84259999997</v>
      </c>
      <c r="F670" s="107">
        <v>63780.320299999999</v>
      </c>
      <c r="G670" s="87">
        <f t="shared" si="30"/>
        <v>3420890.7252621357</v>
      </c>
      <c r="H670" s="139"/>
      <c r="I670" s="139"/>
      <c r="J670" s="139"/>
      <c r="K670" s="16">
        <f t="shared" si="31"/>
        <v>2674912.5623621359</v>
      </c>
      <c r="L670" s="18">
        <v>91838664.641100004</v>
      </c>
      <c r="M670" s="16">
        <f t="shared" si="32"/>
        <v>89163752.07873787</v>
      </c>
    </row>
    <row r="671" spans="1:13" ht="18" x14ac:dyDescent="0.35">
      <c r="A671" s="105">
        <v>666</v>
      </c>
      <c r="B671" s="106" t="s">
        <v>64</v>
      </c>
      <c r="C671" s="106" t="s">
        <v>693</v>
      </c>
      <c r="D671" s="107">
        <v>2362379.2904533977</v>
      </c>
      <c r="E671" s="107">
        <v>602490.74230000004</v>
      </c>
      <c r="F671" s="107">
        <v>56328.311399999999</v>
      </c>
      <c r="G671" s="87">
        <f t="shared" si="30"/>
        <v>3021198.3441533977</v>
      </c>
      <c r="H671" s="139"/>
      <c r="I671" s="139"/>
      <c r="J671" s="139"/>
      <c r="K671" s="16">
        <f t="shared" si="31"/>
        <v>2362379.2904533977</v>
      </c>
      <c r="L671" s="18">
        <v>81108355.638899997</v>
      </c>
      <c r="M671" s="16">
        <f t="shared" si="32"/>
        <v>78745976.348446593</v>
      </c>
    </row>
    <row r="672" spans="1:13" ht="36" x14ac:dyDescent="0.35">
      <c r="A672" s="105">
        <v>667</v>
      </c>
      <c r="B672" s="106" t="s">
        <v>64</v>
      </c>
      <c r="C672" s="106" t="s">
        <v>694</v>
      </c>
      <c r="D672" s="107">
        <v>2423035.0875961166</v>
      </c>
      <c r="E672" s="107">
        <v>617960.12789999996</v>
      </c>
      <c r="F672" s="107">
        <v>57774.5815</v>
      </c>
      <c r="G672" s="87">
        <f t="shared" si="30"/>
        <v>3098769.7969961162</v>
      </c>
      <c r="H672" s="139"/>
      <c r="I672" s="139"/>
      <c r="J672" s="139"/>
      <c r="K672" s="16">
        <f t="shared" si="31"/>
        <v>2423035.0875961166</v>
      </c>
      <c r="L672" s="18">
        <v>83190871.340800002</v>
      </c>
      <c r="M672" s="16">
        <f t="shared" si="32"/>
        <v>80767836.253203884</v>
      </c>
    </row>
    <row r="673" spans="1:13" ht="36" x14ac:dyDescent="0.35">
      <c r="A673" s="105">
        <v>668</v>
      </c>
      <c r="B673" s="106" t="s">
        <v>64</v>
      </c>
      <c r="C673" s="106" t="s">
        <v>695</v>
      </c>
      <c r="D673" s="107">
        <v>2298599.9342796113</v>
      </c>
      <c r="E673" s="107">
        <v>586224.73809999996</v>
      </c>
      <c r="F673" s="107">
        <v>54807.563399999999</v>
      </c>
      <c r="G673" s="87">
        <f t="shared" si="30"/>
        <v>2939632.2357796109</v>
      </c>
      <c r="H673" s="139"/>
      <c r="I673" s="139"/>
      <c r="J673" s="139"/>
      <c r="K673" s="16">
        <f t="shared" si="31"/>
        <v>2298599.9342796113</v>
      </c>
      <c r="L673" s="18">
        <v>78918597.743599996</v>
      </c>
      <c r="M673" s="16">
        <f t="shared" si="32"/>
        <v>76619997.80932039</v>
      </c>
    </row>
    <row r="674" spans="1:13" ht="18" x14ac:dyDescent="0.35">
      <c r="A674" s="105">
        <v>669</v>
      </c>
      <c r="B674" s="106" t="s">
        <v>64</v>
      </c>
      <c r="C674" s="106" t="s">
        <v>696</v>
      </c>
      <c r="D674" s="107">
        <v>3175813.9200582523</v>
      </c>
      <c r="E674" s="107">
        <v>809945.50450000004</v>
      </c>
      <c r="F674" s="107">
        <v>75723.756999999998</v>
      </c>
      <c r="G674" s="87">
        <f t="shared" si="30"/>
        <v>4061483.1815582523</v>
      </c>
      <c r="H674" s="139"/>
      <c r="I674" s="139"/>
      <c r="J674" s="139"/>
      <c r="K674" s="16">
        <f t="shared" si="31"/>
        <v>3175813.9200582523</v>
      </c>
      <c r="L674" s="18">
        <v>109036277.92200001</v>
      </c>
      <c r="M674" s="16">
        <f t="shared" si="32"/>
        <v>105860464.00194176</v>
      </c>
    </row>
    <row r="675" spans="1:13" ht="18" x14ac:dyDescent="0.35">
      <c r="A675" s="105">
        <v>670</v>
      </c>
      <c r="B675" s="106" t="s">
        <v>64</v>
      </c>
      <c r="C675" s="106" t="s">
        <v>697</v>
      </c>
      <c r="D675" s="107">
        <v>2138124.1383728152</v>
      </c>
      <c r="E675" s="107">
        <v>545297.70240000007</v>
      </c>
      <c r="F675" s="107">
        <v>50981.196300000003</v>
      </c>
      <c r="G675" s="87">
        <f t="shared" si="30"/>
        <v>2734403.037072815</v>
      </c>
      <c r="H675" s="139"/>
      <c r="I675" s="139"/>
      <c r="J675" s="139"/>
      <c r="K675" s="16">
        <f t="shared" si="31"/>
        <v>2138124.1383728152</v>
      </c>
      <c r="L675" s="18">
        <v>73408928.750799999</v>
      </c>
      <c r="M675" s="16">
        <f t="shared" si="32"/>
        <v>71270804.61242719</v>
      </c>
    </row>
    <row r="676" spans="1:13" ht="18" x14ac:dyDescent="0.35">
      <c r="A676" s="105">
        <v>671</v>
      </c>
      <c r="B676" s="106" t="s">
        <v>64</v>
      </c>
      <c r="C676" s="106" t="s">
        <v>698</v>
      </c>
      <c r="D676" s="107">
        <v>2854437.0983097088</v>
      </c>
      <c r="E676" s="107">
        <v>727982.98450000002</v>
      </c>
      <c r="F676" s="107">
        <v>68060.883499999996</v>
      </c>
      <c r="G676" s="87">
        <f t="shared" si="30"/>
        <v>3650480.966309709</v>
      </c>
      <c r="H676" s="139"/>
      <c r="I676" s="139"/>
      <c r="J676" s="139"/>
      <c r="K676" s="16">
        <f t="shared" si="31"/>
        <v>2854437.0983097088</v>
      </c>
      <c r="L676" s="18">
        <v>98002340.375300005</v>
      </c>
      <c r="M676" s="16">
        <f t="shared" si="32"/>
        <v>95147903.276990294</v>
      </c>
    </row>
    <row r="677" spans="1:13" ht="18" x14ac:dyDescent="0.35">
      <c r="A677" s="105">
        <v>672</v>
      </c>
      <c r="B677" s="106" t="s">
        <v>64</v>
      </c>
      <c r="C677" s="106" t="s">
        <v>699</v>
      </c>
      <c r="D677" s="107">
        <v>2850308.6383106792</v>
      </c>
      <c r="E677" s="107">
        <v>726930.08030000003</v>
      </c>
      <c r="F677" s="107">
        <v>67962.445000000007</v>
      </c>
      <c r="G677" s="87">
        <f t="shared" si="30"/>
        <v>3645201.1636106791</v>
      </c>
      <c r="H677" s="139"/>
      <c r="I677" s="139"/>
      <c r="J677" s="139"/>
      <c r="K677" s="16">
        <f t="shared" si="31"/>
        <v>2850308.6383106792</v>
      </c>
      <c r="L677" s="18">
        <v>97860596.582000002</v>
      </c>
      <c r="M677" s="16">
        <f t="shared" si="32"/>
        <v>95010287.943689317</v>
      </c>
    </row>
    <row r="678" spans="1:13" ht="18" x14ac:dyDescent="0.35">
      <c r="A678" s="105">
        <v>673</v>
      </c>
      <c r="B678" s="106" t="s">
        <v>64</v>
      </c>
      <c r="C678" s="106" t="s">
        <v>700</v>
      </c>
      <c r="D678" s="107">
        <v>2252531.2762805824</v>
      </c>
      <c r="E678" s="107">
        <v>574475.59169999999</v>
      </c>
      <c r="F678" s="107">
        <v>53709.107400000001</v>
      </c>
      <c r="G678" s="87">
        <f t="shared" si="30"/>
        <v>2880715.9753805827</v>
      </c>
      <c r="H678" s="139"/>
      <c r="I678" s="139"/>
      <c r="J678" s="139"/>
      <c r="K678" s="16">
        <f t="shared" si="31"/>
        <v>2252531.2762805824</v>
      </c>
      <c r="L678" s="18">
        <v>77336907.1523</v>
      </c>
      <c r="M678" s="16">
        <f t="shared" si="32"/>
        <v>75084375.876019418</v>
      </c>
    </row>
    <row r="679" spans="1:13" ht="18" x14ac:dyDescent="0.35">
      <c r="A679" s="105">
        <v>674</v>
      </c>
      <c r="B679" s="106" t="s">
        <v>64</v>
      </c>
      <c r="C679" s="106" t="s">
        <v>701</v>
      </c>
      <c r="D679" s="107">
        <v>2870133.9676543688</v>
      </c>
      <c r="E679" s="107">
        <v>731986.2442999999</v>
      </c>
      <c r="F679" s="107">
        <v>68435.157900000006</v>
      </c>
      <c r="G679" s="87">
        <f t="shared" si="30"/>
        <v>3670555.3698543687</v>
      </c>
      <c r="H679" s="139"/>
      <c r="I679" s="139"/>
      <c r="J679" s="139"/>
      <c r="K679" s="16">
        <f t="shared" si="31"/>
        <v>2870133.9676543688</v>
      </c>
      <c r="L679" s="18">
        <v>98541266.222800002</v>
      </c>
      <c r="M679" s="16">
        <f t="shared" si="32"/>
        <v>95671132.255145639</v>
      </c>
    </row>
    <row r="680" spans="1:13" ht="18" x14ac:dyDescent="0.35">
      <c r="A680" s="105">
        <v>675</v>
      </c>
      <c r="B680" s="106" t="s">
        <v>64</v>
      </c>
      <c r="C680" s="106" t="s">
        <v>702</v>
      </c>
      <c r="D680" s="107">
        <v>3049530.1172213592</v>
      </c>
      <c r="E680" s="107">
        <v>777738.64320000005</v>
      </c>
      <c r="F680" s="107">
        <v>72712.659899999999</v>
      </c>
      <c r="G680" s="87">
        <f t="shared" si="30"/>
        <v>3899981.4203213588</v>
      </c>
      <c r="H680" s="139"/>
      <c r="I680" s="139"/>
      <c r="J680" s="139"/>
      <c r="K680" s="16">
        <f t="shared" si="31"/>
        <v>3049530.1172213592</v>
      </c>
      <c r="L680" s="18">
        <v>104700534.0246</v>
      </c>
      <c r="M680" s="16">
        <f t="shared" si="32"/>
        <v>101651003.90737864</v>
      </c>
    </row>
    <row r="681" spans="1:13" ht="18" x14ac:dyDescent="0.35">
      <c r="A681" s="105">
        <v>676</v>
      </c>
      <c r="B681" s="106" t="s">
        <v>65</v>
      </c>
      <c r="C681" s="106" t="s">
        <v>703</v>
      </c>
      <c r="D681" s="107">
        <v>2029024.908075728</v>
      </c>
      <c r="E681" s="107">
        <v>517473.5183</v>
      </c>
      <c r="F681" s="107">
        <v>48379.8462</v>
      </c>
      <c r="G681" s="87">
        <f t="shared" si="30"/>
        <v>2594878.2725757281</v>
      </c>
      <c r="H681" s="139"/>
      <c r="I681" s="139"/>
      <c r="J681" s="139"/>
      <c r="K681" s="16">
        <f t="shared" si="31"/>
        <v>2029024.908075728</v>
      </c>
      <c r="L681" s="18">
        <v>69663188.510600001</v>
      </c>
      <c r="M681" s="16">
        <f t="shared" si="32"/>
        <v>67634163.602524266</v>
      </c>
    </row>
    <row r="682" spans="1:13" ht="18" x14ac:dyDescent="0.35">
      <c r="A682" s="105">
        <v>677</v>
      </c>
      <c r="B682" s="106" t="s">
        <v>65</v>
      </c>
      <c r="C682" s="106" t="s">
        <v>704</v>
      </c>
      <c r="D682" s="107">
        <v>2535109.0434291256</v>
      </c>
      <c r="E682" s="107">
        <v>646542.97279999999</v>
      </c>
      <c r="F682" s="107">
        <v>60446.8606</v>
      </c>
      <c r="G682" s="87">
        <f t="shared" si="30"/>
        <v>3242098.8768291255</v>
      </c>
      <c r="H682" s="139"/>
      <c r="I682" s="139"/>
      <c r="J682" s="139"/>
      <c r="K682" s="16">
        <f t="shared" si="31"/>
        <v>2535109.0434291256</v>
      </c>
      <c r="L682" s="18">
        <v>87038743.824399993</v>
      </c>
      <c r="M682" s="16">
        <f t="shared" si="32"/>
        <v>84503634.780970871</v>
      </c>
    </row>
    <row r="683" spans="1:13" ht="18" x14ac:dyDescent="0.35">
      <c r="A683" s="105">
        <v>678</v>
      </c>
      <c r="B683" s="106" t="s">
        <v>65</v>
      </c>
      <c r="C683" s="106" t="s">
        <v>705</v>
      </c>
      <c r="D683" s="107">
        <v>2335367.1873611649</v>
      </c>
      <c r="E683" s="107">
        <v>595601.69519999996</v>
      </c>
      <c r="F683" s="107">
        <v>55684.237800000003</v>
      </c>
      <c r="G683" s="87">
        <f t="shared" si="30"/>
        <v>2986653.1203611651</v>
      </c>
      <c r="H683" s="139"/>
      <c r="I683" s="139"/>
      <c r="J683" s="139"/>
      <c r="K683" s="16">
        <f t="shared" si="31"/>
        <v>2335367.1873611649</v>
      </c>
      <c r="L683" s="18">
        <v>80180940.099399999</v>
      </c>
      <c r="M683" s="16">
        <f t="shared" si="32"/>
        <v>77845572.912038833</v>
      </c>
    </row>
    <row r="684" spans="1:13" ht="18" x14ac:dyDescent="0.35">
      <c r="A684" s="105">
        <v>679</v>
      </c>
      <c r="B684" s="106" t="s">
        <v>65</v>
      </c>
      <c r="C684" s="106" t="s">
        <v>706</v>
      </c>
      <c r="D684" s="107">
        <v>2492957.6807912621</v>
      </c>
      <c r="E684" s="107">
        <v>635792.87609999999</v>
      </c>
      <c r="F684" s="107">
        <v>59441.808100000002</v>
      </c>
      <c r="G684" s="87">
        <f t="shared" si="30"/>
        <v>3188192.3649912621</v>
      </c>
      <c r="H684" s="139"/>
      <c r="I684" s="139"/>
      <c r="J684" s="139"/>
      <c r="K684" s="16">
        <f t="shared" si="31"/>
        <v>2492957.6807912621</v>
      </c>
      <c r="L684" s="18">
        <v>85591547.0405</v>
      </c>
      <c r="M684" s="16">
        <f t="shared" si="32"/>
        <v>83098589.359708741</v>
      </c>
    </row>
    <row r="685" spans="1:13" ht="18" x14ac:dyDescent="0.35">
      <c r="A685" s="105">
        <v>680</v>
      </c>
      <c r="B685" s="106" t="s">
        <v>65</v>
      </c>
      <c r="C685" s="106" t="s">
        <v>707</v>
      </c>
      <c r="D685" s="107">
        <v>2314088.420123301</v>
      </c>
      <c r="E685" s="107">
        <v>590174.85279999999</v>
      </c>
      <c r="F685" s="107">
        <v>55176.869200000001</v>
      </c>
      <c r="G685" s="87">
        <f t="shared" si="30"/>
        <v>2959440.142123301</v>
      </c>
      <c r="H685" s="139"/>
      <c r="I685" s="139"/>
      <c r="J685" s="139"/>
      <c r="K685" s="16">
        <f t="shared" si="31"/>
        <v>2314088.420123301</v>
      </c>
      <c r="L685" s="18">
        <v>79450369.090900004</v>
      </c>
      <c r="M685" s="16">
        <f t="shared" si="32"/>
        <v>77136280.67077671</v>
      </c>
    </row>
    <row r="686" spans="1:13" ht="18" x14ac:dyDescent="0.35">
      <c r="A686" s="105">
        <v>681</v>
      </c>
      <c r="B686" s="106" t="s">
        <v>65</v>
      </c>
      <c r="C686" s="106" t="s">
        <v>708</v>
      </c>
      <c r="D686" s="107">
        <v>2313701.739821359</v>
      </c>
      <c r="E686" s="107">
        <v>590076.23549999995</v>
      </c>
      <c r="F686" s="107">
        <v>55167.6492</v>
      </c>
      <c r="G686" s="87">
        <f t="shared" si="30"/>
        <v>2958945.6245213589</v>
      </c>
      <c r="H686" s="139"/>
      <c r="I686" s="139"/>
      <c r="J686" s="139"/>
      <c r="K686" s="16">
        <f t="shared" si="31"/>
        <v>2313701.739821359</v>
      </c>
      <c r="L686" s="18">
        <v>79437093.067200005</v>
      </c>
      <c r="M686" s="16">
        <f t="shared" si="32"/>
        <v>77123391.327378646</v>
      </c>
    </row>
    <row r="687" spans="1:13" ht="18" x14ac:dyDescent="0.35">
      <c r="A687" s="105">
        <v>682</v>
      </c>
      <c r="B687" s="106" t="s">
        <v>65</v>
      </c>
      <c r="C687" s="106" t="s">
        <v>709</v>
      </c>
      <c r="D687" s="107">
        <v>2507523.2627679608</v>
      </c>
      <c r="E687" s="107">
        <v>639507.6176</v>
      </c>
      <c r="F687" s="107">
        <v>59789.1083</v>
      </c>
      <c r="G687" s="87">
        <f t="shared" si="30"/>
        <v>3206819.9886679607</v>
      </c>
      <c r="H687" s="139"/>
      <c r="I687" s="139"/>
      <c r="J687" s="139"/>
      <c r="K687" s="16">
        <f t="shared" si="31"/>
        <v>2507523.2627679608</v>
      </c>
      <c r="L687" s="18">
        <v>86091632.021699995</v>
      </c>
      <c r="M687" s="16">
        <f t="shared" si="32"/>
        <v>83584108.758932039</v>
      </c>
    </row>
    <row r="688" spans="1:13" ht="18" x14ac:dyDescent="0.35">
      <c r="A688" s="105">
        <v>683</v>
      </c>
      <c r="B688" s="106" t="s">
        <v>65</v>
      </c>
      <c r="C688" s="106" t="s">
        <v>710</v>
      </c>
      <c r="D688" s="107">
        <v>2429315.7151660193</v>
      </c>
      <c r="E688" s="107">
        <v>619561.91130000004</v>
      </c>
      <c r="F688" s="107">
        <v>57924.3361</v>
      </c>
      <c r="G688" s="87">
        <f t="shared" si="30"/>
        <v>3106801.962566019</v>
      </c>
      <c r="H688" s="139"/>
      <c r="I688" s="139"/>
      <c r="J688" s="139"/>
      <c r="K688" s="16">
        <f t="shared" si="31"/>
        <v>2429315.7151660193</v>
      </c>
      <c r="L688" s="18">
        <v>83406506.220699996</v>
      </c>
      <c r="M688" s="16">
        <f t="shared" si="32"/>
        <v>80977190.505533978</v>
      </c>
    </row>
    <row r="689" spans="1:13" ht="18" x14ac:dyDescent="0.35">
      <c r="A689" s="105">
        <v>684</v>
      </c>
      <c r="B689" s="106" t="s">
        <v>65</v>
      </c>
      <c r="C689" s="106" t="s">
        <v>711</v>
      </c>
      <c r="D689" s="107">
        <v>2317146.2413019417</v>
      </c>
      <c r="E689" s="107">
        <v>590954.70589999994</v>
      </c>
      <c r="F689" s="107">
        <v>55249.779499999997</v>
      </c>
      <c r="G689" s="87">
        <f t="shared" si="30"/>
        <v>2963350.7267019418</v>
      </c>
      <c r="H689" s="139"/>
      <c r="I689" s="139"/>
      <c r="J689" s="139"/>
      <c r="K689" s="16">
        <f t="shared" si="31"/>
        <v>2317146.2413019417</v>
      </c>
      <c r="L689" s="18">
        <v>79555354.284700006</v>
      </c>
      <c r="M689" s="16">
        <f t="shared" si="32"/>
        <v>77238208.043398067</v>
      </c>
    </row>
    <row r="690" spans="1:13" ht="18" x14ac:dyDescent="0.35">
      <c r="A690" s="105">
        <v>685</v>
      </c>
      <c r="B690" s="106" t="s">
        <v>65</v>
      </c>
      <c r="C690" s="106" t="s">
        <v>712</v>
      </c>
      <c r="D690" s="107">
        <v>2717226.905365048</v>
      </c>
      <c r="E690" s="107">
        <v>692989.505</v>
      </c>
      <c r="F690" s="107">
        <v>64789.258800000003</v>
      </c>
      <c r="G690" s="87">
        <f t="shared" si="30"/>
        <v>3475005.6691650478</v>
      </c>
      <c r="H690" s="139"/>
      <c r="I690" s="139"/>
      <c r="J690" s="139"/>
      <c r="K690" s="16">
        <f t="shared" si="31"/>
        <v>2717226.905365048</v>
      </c>
      <c r="L690" s="18">
        <v>93291457.084199995</v>
      </c>
      <c r="M690" s="16">
        <f t="shared" si="32"/>
        <v>90574230.178834945</v>
      </c>
    </row>
    <row r="691" spans="1:13" ht="18" x14ac:dyDescent="0.35">
      <c r="A691" s="105">
        <v>686</v>
      </c>
      <c r="B691" s="106" t="s">
        <v>65</v>
      </c>
      <c r="C691" s="106" t="s">
        <v>713</v>
      </c>
      <c r="D691" s="107">
        <v>2419963.0734436894</v>
      </c>
      <c r="E691" s="107">
        <v>617176.65500000003</v>
      </c>
      <c r="F691" s="107">
        <v>57701.332799999996</v>
      </c>
      <c r="G691" s="87">
        <f t="shared" si="30"/>
        <v>3094841.0612436896</v>
      </c>
      <c r="H691" s="139"/>
      <c r="I691" s="139"/>
      <c r="J691" s="139"/>
      <c r="K691" s="16">
        <f t="shared" si="31"/>
        <v>2419963.0734436894</v>
      </c>
      <c r="L691" s="18">
        <v>83085398.854900002</v>
      </c>
      <c r="M691" s="16">
        <f t="shared" si="32"/>
        <v>80665435.781456307</v>
      </c>
    </row>
    <row r="692" spans="1:13" ht="18" x14ac:dyDescent="0.35">
      <c r="A692" s="105">
        <v>687</v>
      </c>
      <c r="B692" s="106" t="s">
        <v>65</v>
      </c>
      <c r="C692" s="106" t="s">
        <v>714</v>
      </c>
      <c r="D692" s="107">
        <v>2316112.2569650481</v>
      </c>
      <c r="E692" s="107">
        <v>590691.00319999992</v>
      </c>
      <c r="F692" s="107">
        <v>55225.1253</v>
      </c>
      <c r="G692" s="87">
        <f t="shared" si="30"/>
        <v>2962028.3854650478</v>
      </c>
      <c r="H692" s="139"/>
      <c r="I692" s="139"/>
      <c r="J692" s="139"/>
      <c r="K692" s="16">
        <f t="shared" si="31"/>
        <v>2316112.2569650481</v>
      </c>
      <c r="L692" s="18">
        <v>79519854.1558</v>
      </c>
      <c r="M692" s="16">
        <f t="shared" si="32"/>
        <v>77203741.898834959</v>
      </c>
    </row>
    <row r="693" spans="1:13" ht="18" x14ac:dyDescent="0.35">
      <c r="A693" s="105">
        <v>688</v>
      </c>
      <c r="B693" s="106" t="s">
        <v>65</v>
      </c>
      <c r="C693" s="106" t="s">
        <v>715</v>
      </c>
      <c r="D693" s="107">
        <v>2749627.8212766987</v>
      </c>
      <c r="E693" s="107">
        <v>701252.89100000006</v>
      </c>
      <c r="F693" s="107">
        <v>65561.822700000004</v>
      </c>
      <c r="G693" s="87">
        <f t="shared" si="30"/>
        <v>3516442.5349766989</v>
      </c>
      <c r="H693" s="139"/>
      <c r="I693" s="139"/>
      <c r="J693" s="139"/>
      <c r="K693" s="16">
        <f t="shared" si="31"/>
        <v>2749627.8212766987</v>
      </c>
      <c r="L693" s="18">
        <v>94403888.530499995</v>
      </c>
      <c r="M693" s="16">
        <f t="shared" si="32"/>
        <v>91654260.7092233</v>
      </c>
    </row>
    <row r="694" spans="1:13" ht="18" x14ac:dyDescent="0.35">
      <c r="A694" s="105">
        <v>689</v>
      </c>
      <c r="B694" s="106" t="s">
        <v>65</v>
      </c>
      <c r="C694" s="106" t="s">
        <v>716</v>
      </c>
      <c r="D694" s="107">
        <v>3367217.4858524268</v>
      </c>
      <c r="E694" s="107">
        <v>858760.22140000004</v>
      </c>
      <c r="F694" s="107">
        <v>80287.5625</v>
      </c>
      <c r="G694" s="87">
        <f t="shared" si="30"/>
        <v>4306265.269752427</v>
      </c>
      <c r="H694" s="139"/>
      <c r="I694" s="139"/>
      <c r="J694" s="139"/>
      <c r="K694" s="16">
        <f t="shared" si="31"/>
        <v>3367217.4858524268</v>
      </c>
      <c r="L694" s="18">
        <v>115607800.3476</v>
      </c>
      <c r="M694" s="16">
        <f t="shared" si="32"/>
        <v>112240582.86174758</v>
      </c>
    </row>
    <row r="695" spans="1:13" ht="18" x14ac:dyDescent="0.35">
      <c r="A695" s="105">
        <v>690</v>
      </c>
      <c r="B695" s="106" t="s">
        <v>65</v>
      </c>
      <c r="C695" s="106" t="s">
        <v>717</v>
      </c>
      <c r="D695" s="107">
        <v>2718500.4235165045</v>
      </c>
      <c r="E695" s="107">
        <v>693314.29740000004</v>
      </c>
      <c r="F695" s="107">
        <v>64819.624400000001</v>
      </c>
      <c r="G695" s="87">
        <f t="shared" si="30"/>
        <v>3476634.3453165046</v>
      </c>
      <c r="H695" s="139"/>
      <c r="I695" s="139"/>
      <c r="J695" s="139"/>
      <c r="K695" s="16">
        <f t="shared" si="31"/>
        <v>2718500.4235165045</v>
      </c>
      <c r="L695" s="18">
        <v>93335181.207399994</v>
      </c>
      <c r="M695" s="16">
        <f t="shared" si="32"/>
        <v>90616680.783883482</v>
      </c>
    </row>
    <row r="696" spans="1:13" ht="36" x14ac:dyDescent="0.35">
      <c r="A696" s="105">
        <v>691</v>
      </c>
      <c r="B696" s="106" t="s">
        <v>65</v>
      </c>
      <c r="C696" s="106" t="s">
        <v>718</v>
      </c>
      <c r="D696" s="107">
        <v>2743205.2868097085</v>
      </c>
      <c r="E696" s="107">
        <v>699614.91630000004</v>
      </c>
      <c r="F696" s="107">
        <v>65408.684500000003</v>
      </c>
      <c r="G696" s="87">
        <f t="shared" si="30"/>
        <v>3508228.8876097086</v>
      </c>
      <c r="H696" s="139"/>
      <c r="I696" s="139"/>
      <c r="J696" s="139"/>
      <c r="K696" s="16">
        <f t="shared" si="31"/>
        <v>2743205.2868097085</v>
      </c>
      <c r="L696" s="18">
        <v>94183381.513799995</v>
      </c>
      <c r="M696" s="16">
        <f t="shared" si="32"/>
        <v>91440176.226990283</v>
      </c>
    </row>
    <row r="697" spans="1:13" ht="18" x14ac:dyDescent="0.35">
      <c r="A697" s="105">
        <v>692</v>
      </c>
      <c r="B697" s="106" t="s">
        <v>65</v>
      </c>
      <c r="C697" s="106" t="s">
        <v>719</v>
      </c>
      <c r="D697" s="107">
        <v>1884704.5647961162</v>
      </c>
      <c r="E697" s="107">
        <v>480666.69770000002</v>
      </c>
      <c r="F697" s="107">
        <v>44938.687899999997</v>
      </c>
      <c r="G697" s="87">
        <f t="shared" si="30"/>
        <v>2410309.9503961159</v>
      </c>
      <c r="H697" s="139"/>
      <c r="I697" s="139"/>
      <c r="J697" s="139"/>
      <c r="K697" s="16">
        <f t="shared" si="31"/>
        <v>1884704.5647961162</v>
      </c>
      <c r="L697" s="18">
        <v>64708190.057999998</v>
      </c>
      <c r="M697" s="16">
        <f t="shared" si="32"/>
        <v>62823485.493203878</v>
      </c>
    </row>
    <row r="698" spans="1:13" ht="18" x14ac:dyDescent="0.35">
      <c r="A698" s="105">
        <v>693</v>
      </c>
      <c r="B698" s="106" t="s">
        <v>65</v>
      </c>
      <c r="C698" s="106" t="s">
        <v>720</v>
      </c>
      <c r="D698" s="107">
        <v>2319137.0174038834</v>
      </c>
      <c r="E698" s="107">
        <v>591462.42460000003</v>
      </c>
      <c r="F698" s="107">
        <v>55297.2474</v>
      </c>
      <c r="G698" s="87">
        <f t="shared" si="30"/>
        <v>2965896.6894038836</v>
      </c>
      <c r="H698" s="139"/>
      <c r="I698" s="139"/>
      <c r="J698" s="139"/>
      <c r="K698" s="16">
        <f t="shared" si="31"/>
        <v>2319137.0174038834</v>
      </c>
      <c r="L698" s="18">
        <v>79623704.264200002</v>
      </c>
      <c r="M698" s="16">
        <f t="shared" si="32"/>
        <v>77304567.246796116</v>
      </c>
    </row>
    <row r="699" spans="1:13" ht="18" x14ac:dyDescent="0.35">
      <c r="A699" s="105">
        <v>694</v>
      </c>
      <c r="B699" s="106" t="s">
        <v>65</v>
      </c>
      <c r="C699" s="106" t="s">
        <v>721</v>
      </c>
      <c r="D699" s="107">
        <v>1838144.7478660194</v>
      </c>
      <c r="E699" s="107">
        <v>468792.28830000001</v>
      </c>
      <c r="F699" s="107">
        <v>43828.520700000001</v>
      </c>
      <c r="G699" s="87">
        <f t="shared" si="30"/>
        <v>2350765.5568660195</v>
      </c>
      <c r="H699" s="139"/>
      <c r="I699" s="139"/>
      <c r="J699" s="139"/>
      <c r="K699" s="16">
        <f t="shared" si="31"/>
        <v>1838144.7478660194</v>
      </c>
      <c r="L699" s="18">
        <v>63109636.343400002</v>
      </c>
      <c r="M699" s="16">
        <f t="shared" si="32"/>
        <v>61271491.595533982</v>
      </c>
    </row>
    <row r="700" spans="1:13" ht="18" x14ac:dyDescent="0.35">
      <c r="A700" s="105">
        <v>695</v>
      </c>
      <c r="B700" s="106" t="s">
        <v>65</v>
      </c>
      <c r="C700" s="106" t="s">
        <v>722</v>
      </c>
      <c r="D700" s="107">
        <v>1988264.9244174757</v>
      </c>
      <c r="E700" s="107">
        <v>507078.27280000004</v>
      </c>
      <c r="F700" s="107">
        <v>47407.969700000001</v>
      </c>
      <c r="G700" s="87">
        <f t="shared" si="30"/>
        <v>2542751.1669174754</v>
      </c>
      <c r="H700" s="139"/>
      <c r="I700" s="139"/>
      <c r="J700" s="139"/>
      <c r="K700" s="16">
        <f t="shared" si="31"/>
        <v>1988264.9244174757</v>
      </c>
      <c r="L700" s="18">
        <v>68263762.405000001</v>
      </c>
      <c r="M700" s="16">
        <f t="shared" si="32"/>
        <v>66275497.480582528</v>
      </c>
    </row>
    <row r="701" spans="1:13" ht="18" x14ac:dyDescent="0.35">
      <c r="A701" s="105">
        <v>696</v>
      </c>
      <c r="B701" s="106" t="s">
        <v>65</v>
      </c>
      <c r="C701" s="106" t="s">
        <v>723</v>
      </c>
      <c r="D701" s="107">
        <v>2053515.7789980581</v>
      </c>
      <c r="E701" s="107">
        <v>523719.56140000001</v>
      </c>
      <c r="F701" s="107">
        <v>48963.803899999999</v>
      </c>
      <c r="G701" s="87">
        <f t="shared" si="30"/>
        <v>2626199.1442980585</v>
      </c>
      <c r="H701" s="139"/>
      <c r="I701" s="139"/>
      <c r="J701" s="139"/>
      <c r="K701" s="16">
        <f t="shared" si="31"/>
        <v>2053515.7789980581</v>
      </c>
      <c r="L701" s="18">
        <v>70504041.7456</v>
      </c>
      <c r="M701" s="16">
        <f t="shared" si="32"/>
        <v>68450525.966601938</v>
      </c>
    </row>
    <row r="702" spans="1:13" ht="18" x14ac:dyDescent="0.35">
      <c r="A702" s="105">
        <v>697</v>
      </c>
      <c r="B702" s="106" t="s">
        <v>65</v>
      </c>
      <c r="C702" s="106" t="s">
        <v>724</v>
      </c>
      <c r="D702" s="107">
        <v>3813645.4323378638</v>
      </c>
      <c r="E702" s="107">
        <v>972615.22589999996</v>
      </c>
      <c r="F702" s="107">
        <v>90932.141300000003</v>
      </c>
      <c r="G702" s="87">
        <f t="shared" si="30"/>
        <v>4877192.7995378636</v>
      </c>
      <c r="H702" s="139"/>
      <c r="I702" s="139"/>
      <c r="J702" s="139"/>
      <c r="K702" s="16">
        <f t="shared" si="31"/>
        <v>3813645.4323378638</v>
      </c>
      <c r="L702" s="18">
        <v>130935159.8436</v>
      </c>
      <c r="M702" s="16">
        <f t="shared" si="32"/>
        <v>127121514.41126214</v>
      </c>
    </row>
    <row r="703" spans="1:13" ht="18" x14ac:dyDescent="0.35">
      <c r="A703" s="105">
        <v>698</v>
      </c>
      <c r="B703" s="106" t="s">
        <v>65</v>
      </c>
      <c r="C703" s="106" t="s">
        <v>725</v>
      </c>
      <c r="D703" s="107">
        <v>2257244.0240883492</v>
      </c>
      <c r="E703" s="107">
        <v>575677.50989999995</v>
      </c>
      <c r="F703" s="107">
        <v>53821.477700000003</v>
      </c>
      <c r="G703" s="87">
        <f t="shared" si="30"/>
        <v>2886743.0116883493</v>
      </c>
      <c r="H703" s="139"/>
      <c r="I703" s="139"/>
      <c r="J703" s="139"/>
      <c r="K703" s="16">
        <f t="shared" si="31"/>
        <v>2257244.0240883492</v>
      </c>
      <c r="L703" s="18">
        <v>77498711.493699998</v>
      </c>
      <c r="M703" s="16">
        <f t="shared" si="32"/>
        <v>75241467.469611645</v>
      </c>
    </row>
    <row r="704" spans="1:13" ht="18" x14ac:dyDescent="0.35">
      <c r="A704" s="105">
        <v>699</v>
      </c>
      <c r="B704" s="106" t="s">
        <v>66</v>
      </c>
      <c r="C704" s="106" t="s">
        <v>726</v>
      </c>
      <c r="D704" s="107">
        <v>2114841.3505543685</v>
      </c>
      <c r="E704" s="107">
        <v>539359.76340000005</v>
      </c>
      <c r="F704" s="107">
        <v>50426.044000000002</v>
      </c>
      <c r="G704" s="87">
        <f t="shared" si="30"/>
        <v>2704627.1579543687</v>
      </c>
      <c r="H704" s="139"/>
      <c r="I704" s="139"/>
      <c r="J704" s="139"/>
      <c r="K704" s="16">
        <f t="shared" si="31"/>
        <v>2114841.3505543685</v>
      </c>
      <c r="L704" s="18">
        <v>72609553.035699993</v>
      </c>
      <c r="M704" s="16">
        <f t="shared" si="32"/>
        <v>70494711.685145631</v>
      </c>
    </row>
    <row r="705" spans="1:13" ht="18" x14ac:dyDescent="0.35">
      <c r="A705" s="105">
        <v>700</v>
      </c>
      <c r="B705" s="106" t="s">
        <v>66</v>
      </c>
      <c r="C705" s="106" t="s">
        <v>727</v>
      </c>
      <c r="D705" s="107">
        <v>2407398.0913864076</v>
      </c>
      <c r="E705" s="107">
        <v>613972.13770000008</v>
      </c>
      <c r="F705" s="107">
        <v>57401.734700000001</v>
      </c>
      <c r="G705" s="87">
        <f t="shared" si="30"/>
        <v>3078771.9637864074</v>
      </c>
      <c r="H705" s="139"/>
      <c r="I705" s="139"/>
      <c r="J705" s="139"/>
      <c r="K705" s="16">
        <f t="shared" si="31"/>
        <v>2407398.0913864076</v>
      </c>
      <c r="L705" s="18">
        <v>82654001.137600005</v>
      </c>
      <c r="M705" s="16">
        <f t="shared" si="32"/>
        <v>80246603.046213597</v>
      </c>
    </row>
    <row r="706" spans="1:13" ht="18" x14ac:dyDescent="0.35">
      <c r="A706" s="105">
        <v>701</v>
      </c>
      <c r="B706" s="106" t="s">
        <v>66</v>
      </c>
      <c r="C706" s="106" t="s">
        <v>872</v>
      </c>
      <c r="D706" s="107">
        <v>2594371.6241184464</v>
      </c>
      <c r="E706" s="107">
        <v>661657.03869999992</v>
      </c>
      <c r="F706" s="107">
        <v>61859.911</v>
      </c>
      <c r="G706" s="87">
        <f t="shared" si="30"/>
        <v>3317888.5738184461</v>
      </c>
      <c r="H706" s="139"/>
      <c r="I706" s="139"/>
      <c r="J706" s="139"/>
      <c r="K706" s="16">
        <f t="shared" si="31"/>
        <v>2594371.6241184464</v>
      </c>
      <c r="L706" s="18">
        <v>89073425.761399999</v>
      </c>
      <c r="M706" s="16">
        <f t="shared" si="32"/>
        <v>86479054.137281552</v>
      </c>
    </row>
    <row r="707" spans="1:13" ht="18" x14ac:dyDescent="0.35">
      <c r="A707" s="105">
        <v>702</v>
      </c>
      <c r="B707" s="106" t="s">
        <v>66</v>
      </c>
      <c r="C707" s="106" t="s">
        <v>728</v>
      </c>
      <c r="D707" s="107">
        <v>2816870.9397087377</v>
      </c>
      <c r="E707" s="107">
        <v>718402.27789999999</v>
      </c>
      <c r="F707" s="107">
        <v>67165.160199999998</v>
      </c>
      <c r="G707" s="87">
        <f t="shared" si="30"/>
        <v>3602438.3778087376</v>
      </c>
      <c r="H707" s="139"/>
      <c r="I707" s="139"/>
      <c r="J707" s="139"/>
      <c r="K707" s="16">
        <f t="shared" si="31"/>
        <v>2816870.9397087377</v>
      </c>
      <c r="L707" s="18">
        <v>96712568.930000007</v>
      </c>
      <c r="M707" s="16">
        <f t="shared" si="32"/>
        <v>93895697.990291268</v>
      </c>
    </row>
    <row r="708" spans="1:13" ht="18" x14ac:dyDescent="0.35">
      <c r="A708" s="105">
        <v>703</v>
      </c>
      <c r="B708" s="106" t="s">
        <v>66</v>
      </c>
      <c r="C708" s="106" t="s">
        <v>729</v>
      </c>
      <c r="D708" s="107">
        <v>2649844.3386757281</v>
      </c>
      <c r="E708" s="107">
        <v>675804.55390000006</v>
      </c>
      <c r="F708" s="107">
        <v>63182.596299999997</v>
      </c>
      <c r="G708" s="87">
        <f t="shared" si="30"/>
        <v>3388831.4888757281</v>
      </c>
      <c r="H708" s="139"/>
      <c r="I708" s="139"/>
      <c r="J708" s="139"/>
      <c r="K708" s="16">
        <f t="shared" si="31"/>
        <v>2649844.3386757281</v>
      </c>
      <c r="L708" s="18">
        <v>90977988.961199999</v>
      </c>
      <c r="M708" s="16">
        <f t="shared" si="32"/>
        <v>88328144.622524276</v>
      </c>
    </row>
    <row r="709" spans="1:13" ht="18" x14ac:dyDescent="0.35">
      <c r="A709" s="105">
        <v>704</v>
      </c>
      <c r="B709" s="106" t="s">
        <v>66</v>
      </c>
      <c r="C709" s="106" t="s">
        <v>730</v>
      </c>
      <c r="D709" s="107">
        <v>2401058.9088145625</v>
      </c>
      <c r="E709" s="107">
        <v>612355.4206999999</v>
      </c>
      <c r="F709" s="107">
        <v>57250.583899999998</v>
      </c>
      <c r="G709" s="87">
        <f t="shared" si="30"/>
        <v>3070664.9134145621</v>
      </c>
      <c r="H709" s="139"/>
      <c r="I709" s="139"/>
      <c r="J709" s="139"/>
      <c r="K709" s="16">
        <f t="shared" si="31"/>
        <v>2401058.9088145625</v>
      </c>
      <c r="L709" s="18">
        <v>82436355.869299993</v>
      </c>
      <c r="M709" s="16">
        <f t="shared" si="32"/>
        <v>80035296.960485429</v>
      </c>
    </row>
    <row r="710" spans="1:13" ht="18" x14ac:dyDescent="0.35">
      <c r="A710" s="105">
        <v>705</v>
      </c>
      <c r="B710" s="106" t="s">
        <v>66</v>
      </c>
      <c r="C710" s="106" t="s">
        <v>731</v>
      </c>
      <c r="D710" s="107">
        <v>2742351.8891504854</v>
      </c>
      <c r="E710" s="107">
        <v>699397.26950000005</v>
      </c>
      <c r="F710" s="107">
        <v>65388.3361</v>
      </c>
      <c r="G710" s="87">
        <f t="shared" si="30"/>
        <v>3507137.4947504853</v>
      </c>
      <c r="H710" s="139"/>
      <c r="I710" s="139"/>
      <c r="J710" s="139"/>
      <c r="K710" s="16">
        <f t="shared" si="31"/>
        <v>2742351.8891504854</v>
      </c>
      <c r="L710" s="18">
        <v>94154081.527500004</v>
      </c>
      <c r="M710" s="16">
        <f t="shared" si="32"/>
        <v>91411729.638349518</v>
      </c>
    </row>
    <row r="711" spans="1:13" ht="18" x14ac:dyDescent="0.35">
      <c r="A711" s="105">
        <v>706</v>
      </c>
      <c r="B711" s="106" t="s">
        <v>66</v>
      </c>
      <c r="C711" s="106" t="s">
        <v>732</v>
      </c>
      <c r="D711" s="107">
        <v>2340078.2685174756</v>
      </c>
      <c r="E711" s="107">
        <v>596803.18850000005</v>
      </c>
      <c r="F711" s="107">
        <v>55796.568299999999</v>
      </c>
      <c r="G711" s="87">
        <f t="shared" ref="G711:G774" si="33">SUM(D711:F711)</f>
        <v>2992678.0253174757</v>
      </c>
      <c r="H711" s="139"/>
      <c r="I711" s="139"/>
      <c r="J711" s="139"/>
      <c r="K711" s="16">
        <f t="shared" ref="K711:K774" si="34">0.6/20.6*L711</f>
        <v>2340078.2685174756</v>
      </c>
      <c r="L711" s="18">
        <v>80342687.219099998</v>
      </c>
      <c r="M711" s="16">
        <f t="shared" ref="M711:M774" si="35">L711-K711</f>
        <v>78002608.950582519</v>
      </c>
    </row>
    <row r="712" spans="1:13" ht="18" x14ac:dyDescent="0.35">
      <c r="A712" s="105">
        <v>707</v>
      </c>
      <c r="B712" s="106" t="s">
        <v>66</v>
      </c>
      <c r="C712" s="106" t="s">
        <v>733</v>
      </c>
      <c r="D712" s="107">
        <v>2648794.2988252426</v>
      </c>
      <c r="E712" s="107">
        <v>675536.75650000002</v>
      </c>
      <c r="F712" s="107">
        <v>63157.559300000001</v>
      </c>
      <c r="G712" s="87">
        <f t="shared" si="33"/>
        <v>3387488.6146252425</v>
      </c>
      <c r="H712" s="139"/>
      <c r="I712" s="139"/>
      <c r="J712" s="139"/>
      <c r="K712" s="16">
        <f t="shared" si="34"/>
        <v>2648794.2988252426</v>
      </c>
      <c r="L712" s="18">
        <v>90941937.592999995</v>
      </c>
      <c r="M712" s="16">
        <f t="shared" si="35"/>
        <v>88293143.294174746</v>
      </c>
    </row>
    <row r="713" spans="1:13" ht="18" x14ac:dyDescent="0.35">
      <c r="A713" s="105">
        <v>708</v>
      </c>
      <c r="B713" s="106" t="s">
        <v>66</v>
      </c>
      <c r="C713" s="106" t="s">
        <v>734</v>
      </c>
      <c r="D713" s="107">
        <v>2391492.4833553396</v>
      </c>
      <c r="E713" s="107">
        <v>609915.64190000005</v>
      </c>
      <c r="F713" s="107">
        <v>57022.483099999998</v>
      </c>
      <c r="G713" s="87">
        <f t="shared" si="33"/>
        <v>3058430.6083553396</v>
      </c>
      <c r="H713" s="139"/>
      <c r="I713" s="139"/>
      <c r="J713" s="139"/>
      <c r="K713" s="16">
        <f t="shared" si="34"/>
        <v>2391492.4833553396</v>
      </c>
      <c r="L713" s="18">
        <v>82107908.595200002</v>
      </c>
      <c r="M713" s="16">
        <f t="shared" si="35"/>
        <v>79716416.111844659</v>
      </c>
    </row>
    <row r="714" spans="1:13" ht="18" x14ac:dyDescent="0.35">
      <c r="A714" s="105">
        <v>709</v>
      </c>
      <c r="B714" s="106" t="s">
        <v>66</v>
      </c>
      <c r="C714" s="106" t="s">
        <v>735</v>
      </c>
      <c r="D714" s="107">
        <v>2217648.0023097084</v>
      </c>
      <c r="E714" s="107">
        <v>565579.11609999998</v>
      </c>
      <c r="F714" s="107">
        <v>52877.354500000001</v>
      </c>
      <c r="G714" s="87">
        <f t="shared" si="33"/>
        <v>2836104.472909708</v>
      </c>
      <c r="H714" s="139"/>
      <c r="I714" s="139"/>
      <c r="J714" s="139"/>
      <c r="K714" s="16">
        <f t="shared" si="34"/>
        <v>2217648.0023097084</v>
      </c>
      <c r="L714" s="18">
        <v>76139248.079300001</v>
      </c>
      <c r="M714" s="16">
        <f t="shared" si="35"/>
        <v>73921600.076990291</v>
      </c>
    </row>
    <row r="715" spans="1:13" ht="18" x14ac:dyDescent="0.35">
      <c r="A715" s="105">
        <v>710</v>
      </c>
      <c r="B715" s="106" t="s">
        <v>66</v>
      </c>
      <c r="C715" s="106" t="s">
        <v>736</v>
      </c>
      <c r="D715" s="107">
        <v>2640379.7662893203</v>
      </c>
      <c r="E715" s="107">
        <v>673390.7513</v>
      </c>
      <c r="F715" s="107">
        <v>62956.924099999997</v>
      </c>
      <c r="G715" s="87">
        <f t="shared" si="33"/>
        <v>3376727.4416893204</v>
      </c>
      <c r="H715" s="139"/>
      <c r="I715" s="139"/>
      <c r="J715" s="139"/>
      <c r="K715" s="16">
        <f t="shared" si="34"/>
        <v>2640379.7662893203</v>
      </c>
      <c r="L715" s="18">
        <v>90653038.6426</v>
      </c>
      <c r="M715" s="16">
        <f t="shared" si="35"/>
        <v>88012658.876310676</v>
      </c>
    </row>
    <row r="716" spans="1:13" ht="18" x14ac:dyDescent="0.35">
      <c r="A716" s="105">
        <v>711</v>
      </c>
      <c r="B716" s="106" t="s">
        <v>66</v>
      </c>
      <c r="C716" s="106" t="s">
        <v>737</v>
      </c>
      <c r="D716" s="107">
        <v>2770291.186415534</v>
      </c>
      <c r="E716" s="107">
        <v>706522.78399999999</v>
      </c>
      <c r="F716" s="107">
        <v>66054.517699999997</v>
      </c>
      <c r="G716" s="87">
        <f t="shared" si="33"/>
        <v>3542868.4881155342</v>
      </c>
      <c r="H716" s="139"/>
      <c r="I716" s="139"/>
      <c r="J716" s="139"/>
      <c r="K716" s="16">
        <f t="shared" si="34"/>
        <v>2770291.186415534</v>
      </c>
      <c r="L716" s="18">
        <v>95113330.733600006</v>
      </c>
      <c r="M716" s="16">
        <f t="shared" si="35"/>
        <v>92343039.547184467</v>
      </c>
    </row>
    <row r="717" spans="1:13" ht="18" x14ac:dyDescent="0.35">
      <c r="A717" s="105">
        <v>712</v>
      </c>
      <c r="B717" s="106" t="s">
        <v>66</v>
      </c>
      <c r="C717" s="106" t="s">
        <v>738</v>
      </c>
      <c r="D717" s="107">
        <v>2496179.1197242714</v>
      </c>
      <c r="E717" s="107">
        <v>636614.45760000008</v>
      </c>
      <c r="F717" s="107">
        <v>59518.6198</v>
      </c>
      <c r="G717" s="87">
        <f t="shared" si="33"/>
        <v>3192312.1971242712</v>
      </c>
      <c r="H717" s="139"/>
      <c r="I717" s="139"/>
      <c r="J717" s="139"/>
      <c r="K717" s="16">
        <f t="shared" si="34"/>
        <v>2496179.1197242714</v>
      </c>
      <c r="L717" s="18">
        <v>85702149.777199998</v>
      </c>
      <c r="M717" s="16">
        <f t="shared" si="35"/>
        <v>83205970.657475725</v>
      </c>
    </row>
    <row r="718" spans="1:13" ht="18" x14ac:dyDescent="0.35">
      <c r="A718" s="105">
        <v>713</v>
      </c>
      <c r="B718" s="106" t="s">
        <v>66</v>
      </c>
      <c r="C718" s="106" t="s">
        <v>739</v>
      </c>
      <c r="D718" s="107">
        <v>2235175.4872747571</v>
      </c>
      <c r="E718" s="107">
        <v>570049.24820000003</v>
      </c>
      <c r="F718" s="107">
        <v>53295.277900000001</v>
      </c>
      <c r="G718" s="87">
        <f t="shared" si="33"/>
        <v>2858520.013374757</v>
      </c>
      <c r="H718" s="139"/>
      <c r="I718" s="139"/>
      <c r="J718" s="139"/>
      <c r="K718" s="16">
        <f t="shared" si="34"/>
        <v>2235175.4872747571</v>
      </c>
      <c r="L718" s="18">
        <v>76741025.063099995</v>
      </c>
      <c r="M718" s="16">
        <f t="shared" si="35"/>
        <v>74505849.575825244</v>
      </c>
    </row>
    <row r="719" spans="1:13" ht="18" x14ac:dyDescent="0.35">
      <c r="A719" s="105">
        <v>714</v>
      </c>
      <c r="B719" s="106" t="s">
        <v>66</v>
      </c>
      <c r="C719" s="106" t="s">
        <v>740</v>
      </c>
      <c r="D719" s="107">
        <v>2483811.6992155337</v>
      </c>
      <c r="E719" s="107">
        <v>633460.32559999998</v>
      </c>
      <c r="F719" s="107">
        <v>59223.732300000003</v>
      </c>
      <c r="G719" s="87">
        <f t="shared" si="33"/>
        <v>3176495.7571155336</v>
      </c>
      <c r="H719" s="139"/>
      <c r="I719" s="139"/>
      <c r="J719" s="139"/>
      <c r="K719" s="16">
        <f t="shared" si="34"/>
        <v>2483811.6992155337</v>
      </c>
      <c r="L719" s="18">
        <v>85277535.006400004</v>
      </c>
      <c r="M719" s="16">
        <f t="shared" si="35"/>
        <v>82793723.307184473</v>
      </c>
    </row>
    <row r="720" spans="1:13" ht="18" x14ac:dyDescent="0.35">
      <c r="A720" s="105">
        <v>715</v>
      </c>
      <c r="B720" s="106" t="s">
        <v>66</v>
      </c>
      <c r="C720" s="106" t="s">
        <v>741</v>
      </c>
      <c r="D720" s="107">
        <v>2463746.2302174759</v>
      </c>
      <c r="E720" s="107">
        <v>628342.91729999997</v>
      </c>
      <c r="F720" s="107">
        <v>58745.2935</v>
      </c>
      <c r="G720" s="87">
        <f t="shared" si="33"/>
        <v>3150834.4410174759</v>
      </c>
      <c r="H720" s="139"/>
      <c r="I720" s="139"/>
      <c r="J720" s="139"/>
      <c r="K720" s="16">
        <f t="shared" si="34"/>
        <v>2463746.2302174759</v>
      </c>
      <c r="L720" s="18">
        <v>84588620.570800006</v>
      </c>
      <c r="M720" s="16">
        <f t="shared" si="35"/>
        <v>82124874.340582535</v>
      </c>
    </row>
    <row r="721" spans="1:13" ht="18" x14ac:dyDescent="0.35">
      <c r="A721" s="105">
        <v>716</v>
      </c>
      <c r="B721" s="106" t="s">
        <v>66</v>
      </c>
      <c r="C721" s="106" t="s">
        <v>742</v>
      </c>
      <c r="D721" s="107">
        <v>2758697.3346145628</v>
      </c>
      <c r="E721" s="107">
        <v>703565.93950000009</v>
      </c>
      <c r="F721" s="107">
        <v>65778.075100000002</v>
      </c>
      <c r="G721" s="87">
        <f t="shared" si="33"/>
        <v>3528041.3492145631</v>
      </c>
      <c r="H721" s="139"/>
      <c r="I721" s="139"/>
      <c r="J721" s="139"/>
      <c r="K721" s="16">
        <f t="shared" si="34"/>
        <v>2758697.3346145628</v>
      </c>
      <c r="L721" s="18">
        <v>94715275.155100003</v>
      </c>
      <c r="M721" s="16">
        <f t="shared" si="35"/>
        <v>91956577.820485443</v>
      </c>
    </row>
    <row r="722" spans="1:13" ht="18" x14ac:dyDescent="0.35">
      <c r="A722" s="105">
        <v>717</v>
      </c>
      <c r="B722" s="106" t="s">
        <v>66</v>
      </c>
      <c r="C722" s="106" t="s">
        <v>743</v>
      </c>
      <c r="D722" s="107">
        <v>2543407.7667233008</v>
      </c>
      <c r="E722" s="107">
        <v>648659.44239999994</v>
      </c>
      <c r="F722" s="107">
        <v>60644.734400000001</v>
      </c>
      <c r="G722" s="87">
        <f t="shared" si="33"/>
        <v>3252711.9435233008</v>
      </c>
      <c r="H722" s="139"/>
      <c r="I722" s="139"/>
      <c r="J722" s="139"/>
      <c r="K722" s="16">
        <f t="shared" si="34"/>
        <v>2543407.7667233008</v>
      </c>
      <c r="L722" s="18">
        <v>87323666.657499999</v>
      </c>
      <c r="M722" s="16">
        <f t="shared" si="35"/>
        <v>84780258.890776694</v>
      </c>
    </row>
    <row r="723" spans="1:13" ht="18" x14ac:dyDescent="0.35">
      <c r="A723" s="105">
        <v>718</v>
      </c>
      <c r="B723" s="106" t="s">
        <v>66</v>
      </c>
      <c r="C723" s="106" t="s">
        <v>744</v>
      </c>
      <c r="D723" s="107">
        <v>2314538.1782970876</v>
      </c>
      <c r="E723" s="107">
        <v>590289.55709999998</v>
      </c>
      <c r="F723" s="107">
        <v>55187.593200000003</v>
      </c>
      <c r="G723" s="87">
        <f t="shared" si="33"/>
        <v>2960015.3285970874</v>
      </c>
      <c r="H723" s="139"/>
      <c r="I723" s="139"/>
      <c r="J723" s="139"/>
      <c r="K723" s="16">
        <f t="shared" si="34"/>
        <v>2314538.1782970876</v>
      </c>
      <c r="L723" s="18">
        <v>79465810.788200006</v>
      </c>
      <c r="M723" s="16">
        <f t="shared" si="35"/>
        <v>77151272.609902918</v>
      </c>
    </row>
    <row r="724" spans="1:13" ht="18" x14ac:dyDescent="0.35">
      <c r="A724" s="105">
        <v>719</v>
      </c>
      <c r="B724" s="106" t="s">
        <v>66</v>
      </c>
      <c r="C724" s="106" t="s">
        <v>745</v>
      </c>
      <c r="D724" s="107">
        <v>2385932.7484864076</v>
      </c>
      <c r="E724" s="107">
        <v>608497.71179999993</v>
      </c>
      <c r="F724" s="107">
        <v>56889.917399999998</v>
      </c>
      <c r="G724" s="87">
        <f t="shared" si="33"/>
        <v>3051320.3776864079</v>
      </c>
      <c r="H724" s="139"/>
      <c r="I724" s="139"/>
      <c r="J724" s="139"/>
      <c r="K724" s="16">
        <f t="shared" si="34"/>
        <v>2385932.7484864076</v>
      </c>
      <c r="L724" s="18">
        <v>81917024.364700004</v>
      </c>
      <c r="M724" s="16">
        <f t="shared" si="35"/>
        <v>79531091.61621359</v>
      </c>
    </row>
    <row r="725" spans="1:13" ht="18" x14ac:dyDescent="0.35">
      <c r="A725" s="105">
        <v>720</v>
      </c>
      <c r="B725" s="106" t="s">
        <v>66</v>
      </c>
      <c r="C725" s="106" t="s">
        <v>746</v>
      </c>
      <c r="D725" s="107">
        <v>2295638.0421116501</v>
      </c>
      <c r="E725" s="107">
        <v>585469.35019999999</v>
      </c>
      <c r="F725" s="107">
        <v>54736.940399999999</v>
      </c>
      <c r="G725" s="87">
        <f t="shared" si="33"/>
        <v>2935844.3327116505</v>
      </c>
      <c r="H725" s="139"/>
      <c r="I725" s="139"/>
      <c r="J725" s="139"/>
      <c r="K725" s="16">
        <f t="shared" si="34"/>
        <v>2295638.0421116501</v>
      </c>
      <c r="L725" s="18">
        <v>78816906.112499997</v>
      </c>
      <c r="M725" s="16">
        <f t="shared" si="35"/>
        <v>76521268.070388347</v>
      </c>
    </row>
    <row r="726" spans="1:13" ht="18" x14ac:dyDescent="0.35">
      <c r="A726" s="105">
        <v>721</v>
      </c>
      <c r="B726" s="106" t="s">
        <v>66</v>
      </c>
      <c r="C726" s="106" t="s">
        <v>747</v>
      </c>
      <c r="D726" s="107">
        <v>2152160.1591902911</v>
      </c>
      <c r="E726" s="107">
        <v>548877.38690000004</v>
      </c>
      <c r="F726" s="107">
        <v>51315.869599999998</v>
      </c>
      <c r="G726" s="87">
        <f t="shared" si="33"/>
        <v>2752353.4156902907</v>
      </c>
      <c r="H726" s="139"/>
      <c r="I726" s="139"/>
      <c r="J726" s="139"/>
      <c r="K726" s="16">
        <f t="shared" si="34"/>
        <v>2152160.1591902911</v>
      </c>
      <c r="L726" s="18">
        <v>73890832.132200003</v>
      </c>
      <c r="M726" s="16">
        <f t="shared" si="35"/>
        <v>71738671.973009706</v>
      </c>
    </row>
    <row r="727" spans="1:13" ht="18" x14ac:dyDescent="0.35">
      <c r="A727" s="105">
        <v>722</v>
      </c>
      <c r="B727" s="106" t="s">
        <v>67</v>
      </c>
      <c r="C727" s="106" t="s">
        <v>748</v>
      </c>
      <c r="D727" s="107">
        <v>2136174.9532893202</v>
      </c>
      <c r="E727" s="107">
        <v>544800.59089999995</v>
      </c>
      <c r="F727" s="107">
        <v>50934.720099999999</v>
      </c>
      <c r="G727" s="87">
        <f t="shared" si="33"/>
        <v>2731910.26428932</v>
      </c>
      <c r="H727" s="139"/>
      <c r="I727" s="139"/>
      <c r="J727" s="139"/>
      <c r="K727" s="16">
        <f t="shared" si="34"/>
        <v>2136174.9532893202</v>
      </c>
      <c r="L727" s="18">
        <v>73342006.729599997</v>
      </c>
      <c r="M727" s="16">
        <f t="shared" si="35"/>
        <v>71205831.776310682</v>
      </c>
    </row>
    <row r="728" spans="1:13" ht="18" x14ac:dyDescent="0.35">
      <c r="A728" s="105">
        <v>723</v>
      </c>
      <c r="B728" s="106" t="s">
        <v>67</v>
      </c>
      <c r="C728" s="106" t="s">
        <v>749</v>
      </c>
      <c r="D728" s="107">
        <v>3655487.2817563103</v>
      </c>
      <c r="E728" s="107">
        <v>932279.27230000007</v>
      </c>
      <c r="F728" s="107">
        <v>87161.035799999998</v>
      </c>
      <c r="G728" s="87">
        <f t="shared" si="33"/>
        <v>4674927.5898563098</v>
      </c>
      <c r="H728" s="139"/>
      <c r="I728" s="139"/>
      <c r="J728" s="139"/>
      <c r="K728" s="16">
        <f t="shared" si="34"/>
        <v>3655487.2817563103</v>
      </c>
      <c r="L728" s="18">
        <v>125505063.34029999</v>
      </c>
      <c r="M728" s="16">
        <f t="shared" si="35"/>
        <v>121849576.05854368</v>
      </c>
    </row>
    <row r="729" spans="1:13" ht="18" x14ac:dyDescent="0.35">
      <c r="A729" s="105">
        <v>724</v>
      </c>
      <c r="B729" s="106" t="s">
        <v>67</v>
      </c>
      <c r="C729" s="106" t="s">
        <v>750</v>
      </c>
      <c r="D729" s="107">
        <v>2510647.3489427185</v>
      </c>
      <c r="E729" s="107">
        <v>640304.37069999997</v>
      </c>
      <c r="F729" s="107">
        <v>59863.598599999998</v>
      </c>
      <c r="G729" s="87">
        <f t="shared" si="33"/>
        <v>3210815.3182427185</v>
      </c>
      <c r="H729" s="139"/>
      <c r="I729" s="139"/>
      <c r="J729" s="139"/>
      <c r="K729" s="16">
        <f t="shared" si="34"/>
        <v>2510647.3489427185</v>
      </c>
      <c r="L729" s="18">
        <v>86198892.313700005</v>
      </c>
      <c r="M729" s="16">
        <f t="shared" si="35"/>
        <v>83688244.964757293</v>
      </c>
    </row>
    <row r="730" spans="1:13" ht="18" x14ac:dyDescent="0.35">
      <c r="A730" s="105">
        <v>725</v>
      </c>
      <c r="B730" s="106" t="s">
        <v>67</v>
      </c>
      <c r="C730" s="106" t="s">
        <v>751</v>
      </c>
      <c r="D730" s="107">
        <v>2997727.9491116502</v>
      </c>
      <c r="E730" s="107">
        <v>764527.24780000001</v>
      </c>
      <c r="F730" s="107">
        <v>71477.4948</v>
      </c>
      <c r="G730" s="87">
        <f t="shared" si="33"/>
        <v>3833732.6917116502</v>
      </c>
      <c r="H730" s="139"/>
      <c r="I730" s="139"/>
      <c r="J730" s="139"/>
      <c r="K730" s="16">
        <f t="shared" si="34"/>
        <v>2997727.9491116502</v>
      </c>
      <c r="L730" s="18">
        <v>102921992.91949999</v>
      </c>
      <c r="M730" s="16">
        <f t="shared" si="35"/>
        <v>99924264.970388338</v>
      </c>
    </row>
    <row r="731" spans="1:13" ht="18" x14ac:dyDescent="0.35">
      <c r="A731" s="105">
        <v>726</v>
      </c>
      <c r="B731" s="106" t="s">
        <v>67</v>
      </c>
      <c r="C731" s="106" t="s">
        <v>752</v>
      </c>
      <c r="D731" s="107">
        <v>3238581.8007757282</v>
      </c>
      <c r="E731" s="107">
        <v>825953.54649999994</v>
      </c>
      <c r="F731" s="107">
        <v>77220.387400000007</v>
      </c>
      <c r="G731" s="87">
        <f t="shared" si="33"/>
        <v>4141755.7346757283</v>
      </c>
      <c r="H731" s="139"/>
      <c r="I731" s="139"/>
      <c r="J731" s="139"/>
      <c r="K731" s="16">
        <f t="shared" si="34"/>
        <v>3238581.8007757282</v>
      </c>
      <c r="L731" s="18">
        <v>111191308.49330001</v>
      </c>
      <c r="M731" s="16">
        <f t="shared" si="35"/>
        <v>107952726.69252428</v>
      </c>
    </row>
    <row r="732" spans="1:13" ht="18" x14ac:dyDescent="0.35">
      <c r="A732" s="105">
        <v>727</v>
      </c>
      <c r="B732" s="106" t="s">
        <v>67</v>
      </c>
      <c r="C732" s="106" t="s">
        <v>753</v>
      </c>
      <c r="D732" s="107">
        <v>2243529.0682281554</v>
      </c>
      <c r="E732" s="107">
        <v>572179.70849999995</v>
      </c>
      <c r="F732" s="107">
        <v>53494.459799999997</v>
      </c>
      <c r="G732" s="87">
        <f t="shared" si="33"/>
        <v>2869203.2365281549</v>
      </c>
      <c r="H732" s="139"/>
      <c r="I732" s="139"/>
      <c r="J732" s="139"/>
      <c r="K732" s="16">
        <f t="shared" si="34"/>
        <v>2243529.0682281554</v>
      </c>
      <c r="L732" s="18">
        <v>77027831.342500001</v>
      </c>
      <c r="M732" s="16">
        <f t="shared" si="35"/>
        <v>74784302.274271846</v>
      </c>
    </row>
    <row r="733" spans="1:13" ht="18" x14ac:dyDescent="0.35">
      <c r="A733" s="105">
        <v>728</v>
      </c>
      <c r="B733" s="106" t="s">
        <v>67</v>
      </c>
      <c r="C733" s="106" t="s">
        <v>754</v>
      </c>
      <c r="D733" s="107">
        <v>2157889.3122029128</v>
      </c>
      <c r="E733" s="107">
        <v>550338.52469999995</v>
      </c>
      <c r="F733" s="107">
        <v>51452.474900000001</v>
      </c>
      <c r="G733" s="87">
        <f t="shared" si="33"/>
        <v>2759680.3118029125</v>
      </c>
      <c r="H733" s="139"/>
      <c r="I733" s="139"/>
      <c r="J733" s="139"/>
      <c r="K733" s="16">
        <f t="shared" si="34"/>
        <v>2157889.3122029128</v>
      </c>
      <c r="L733" s="18">
        <v>74087533.052300006</v>
      </c>
      <c r="M733" s="16">
        <f t="shared" si="35"/>
        <v>71929643.740097091</v>
      </c>
    </row>
    <row r="734" spans="1:13" ht="18" x14ac:dyDescent="0.35">
      <c r="A734" s="105">
        <v>729</v>
      </c>
      <c r="B734" s="106" t="s">
        <v>67</v>
      </c>
      <c r="C734" s="106" t="s">
        <v>755</v>
      </c>
      <c r="D734" s="107">
        <v>3349339.3231048537</v>
      </c>
      <c r="E734" s="107">
        <v>854200.65409999993</v>
      </c>
      <c r="F734" s="107">
        <v>79861.277600000001</v>
      </c>
      <c r="G734" s="87">
        <f t="shared" si="33"/>
        <v>4283401.2548048533</v>
      </c>
      <c r="H734" s="139"/>
      <c r="I734" s="139"/>
      <c r="J734" s="139"/>
      <c r="K734" s="16">
        <f t="shared" si="34"/>
        <v>3349339.3231048537</v>
      </c>
      <c r="L734" s="18">
        <v>114993983.42659999</v>
      </c>
      <c r="M734" s="16">
        <f t="shared" si="35"/>
        <v>111644644.10349514</v>
      </c>
    </row>
    <row r="735" spans="1:13" ht="18" x14ac:dyDescent="0.35">
      <c r="A735" s="105">
        <v>730</v>
      </c>
      <c r="B735" s="106" t="s">
        <v>67</v>
      </c>
      <c r="C735" s="106" t="s">
        <v>756</v>
      </c>
      <c r="D735" s="107">
        <v>2384191.2762553398</v>
      </c>
      <c r="E735" s="107">
        <v>608053.57440000004</v>
      </c>
      <c r="F735" s="107">
        <v>56848.394</v>
      </c>
      <c r="G735" s="87">
        <f t="shared" si="33"/>
        <v>3049093.2446553395</v>
      </c>
      <c r="H735" s="139"/>
      <c r="I735" s="139"/>
      <c r="J735" s="139"/>
      <c r="K735" s="16">
        <f t="shared" si="34"/>
        <v>2384191.2762553398</v>
      </c>
      <c r="L735" s="18">
        <v>81857233.818100005</v>
      </c>
      <c r="M735" s="16">
        <f t="shared" si="35"/>
        <v>79473042.541844666</v>
      </c>
    </row>
    <row r="736" spans="1:13" ht="18" x14ac:dyDescent="0.35">
      <c r="A736" s="105">
        <v>731</v>
      </c>
      <c r="B736" s="106" t="s">
        <v>67</v>
      </c>
      <c r="C736" s="106" t="s">
        <v>757</v>
      </c>
      <c r="D736" s="107">
        <v>2201318.3580990289</v>
      </c>
      <c r="E736" s="107">
        <v>561414.47600000002</v>
      </c>
      <c r="F736" s="107">
        <v>52487.992299999998</v>
      </c>
      <c r="G736" s="87">
        <f t="shared" si="33"/>
        <v>2815220.8263990292</v>
      </c>
      <c r="H736" s="139"/>
      <c r="I736" s="139"/>
      <c r="J736" s="139"/>
      <c r="K736" s="16">
        <f t="shared" si="34"/>
        <v>2201318.3580990289</v>
      </c>
      <c r="L736" s="18">
        <v>75578596.961400002</v>
      </c>
      <c r="M736" s="16">
        <f t="shared" si="35"/>
        <v>73377278.603300974</v>
      </c>
    </row>
    <row r="737" spans="1:13" ht="18" x14ac:dyDescent="0.35">
      <c r="A737" s="105">
        <v>732</v>
      </c>
      <c r="B737" s="106" t="s">
        <v>67</v>
      </c>
      <c r="C737" s="106" t="s">
        <v>758</v>
      </c>
      <c r="D737" s="107">
        <v>3285067.0623087375</v>
      </c>
      <c r="E737" s="107">
        <v>837808.94160000002</v>
      </c>
      <c r="F737" s="107">
        <v>78328.776899999997</v>
      </c>
      <c r="G737" s="87">
        <f t="shared" si="33"/>
        <v>4201204.7808087375</v>
      </c>
      <c r="H737" s="139"/>
      <c r="I737" s="139"/>
      <c r="J737" s="139"/>
      <c r="K737" s="16">
        <f t="shared" si="34"/>
        <v>3285067.0623087375</v>
      </c>
      <c r="L737" s="18">
        <v>112787302.4726</v>
      </c>
      <c r="M737" s="16">
        <f t="shared" si="35"/>
        <v>109502235.41029125</v>
      </c>
    </row>
    <row r="738" spans="1:13" ht="18" x14ac:dyDescent="0.35">
      <c r="A738" s="105">
        <v>733</v>
      </c>
      <c r="B738" s="106" t="s">
        <v>67</v>
      </c>
      <c r="C738" s="106" t="s">
        <v>759</v>
      </c>
      <c r="D738" s="107">
        <v>2600236.7851864076</v>
      </c>
      <c r="E738" s="107">
        <v>663152.86340000003</v>
      </c>
      <c r="F738" s="107">
        <v>61999.759299999998</v>
      </c>
      <c r="G738" s="87">
        <f t="shared" si="33"/>
        <v>3325389.4078864078</v>
      </c>
      <c r="H738" s="139"/>
      <c r="I738" s="139"/>
      <c r="J738" s="139"/>
      <c r="K738" s="16">
        <f t="shared" si="34"/>
        <v>2600236.7851864076</v>
      </c>
      <c r="L738" s="18">
        <v>89274796.2914</v>
      </c>
      <c r="M738" s="16">
        <f t="shared" si="35"/>
        <v>86674559.506213591</v>
      </c>
    </row>
    <row r="739" spans="1:13" ht="18" x14ac:dyDescent="0.35">
      <c r="A739" s="105">
        <v>734</v>
      </c>
      <c r="B739" s="106" t="s">
        <v>67</v>
      </c>
      <c r="C739" s="106" t="s">
        <v>760</v>
      </c>
      <c r="D739" s="107">
        <v>2234868.8256786405</v>
      </c>
      <c r="E739" s="107">
        <v>569971.03859999997</v>
      </c>
      <c r="F739" s="107">
        <v>53287.965900000003</v>
      </c>
      <c r="G739" s="87">
        <f t="shared" si="33"/>
        <v>2858127.8301786408</v>
      </c>
      <c r="H739" s="139"/>
      <c r="I739" s="139"/>
      <c r="J739" s="139"/>
      <c r="K739" s="16">
        <f t="shared" si="34"/>
        <v>2234868.8256786405</v>
      </c>
      <c r="L739" s="18">
        <v>76730496.348299995</v>
      </c>
      <c r="M739" s="16">
        <f t="shared" si="35"/>
        <v>74495627.522621349</v>
      </c>
    </row>
    <row r="740" spans="1:13" ht="18" x14ac:dyDescent="0.35">
      <c r="A740" s="105">
        <v>735</v>
      </c>
      <c r="B740" s="106" t="s">
        <v>67</v>
      </c>
      <c r="C740" s="106" t="s">
        <v>761</v>
      </c>
      <c r="D740" s="107">
        <v>3201132.190773786</v>
      </c>
      <c r="E740" s="107">
        <v>816402.56400000001</v>
      </c>
      <c r="F740" s="107">
        <v>76327.443100000004</v>
      </c>
      <c r="G740" s="87">
        <f t="shared" si="33"/>
        <v>4093862.1978737861</v>
      </c>
      <c r="H740" s="139"/>
      <c r="I740" s="139"/>
      <c r="J740" s="139"/>
      <c r="K740" s="16">
        <f t="shared" si="34"/>
        <v>3201132.190773786</v>
      </c>
      <c r="L740" s="18">
        <v>109905538.5499</v>
      </c>
      <c r="M740" s="16">
        <f t="shared" si="35"/>
        <v>106704406.35912621</v>
      </c>
    </row>
    <row r="741" spans="1:13" ht="18" x14ac:dyDescent="0.35">
      <c r="A741" s="105">
        <v>736</v>
      </c>
      <c r="B741" s="106" t="s">
        <v>67</v>
      </c>
      <c r="C741" s="106" t="s">
        <v>762</v>
      </c>
      <c r="D741" s="107">
        <v>2122073.087665048</v>
      </c>
      <c r="E741" s="107">
        <v>541204.11360000004</v>
      </c>
      <c r="F741" s="107">
        <v>50598.476799999997</v>
      </c>
      <c r="G741" s="87">
        <f t="shared" si="33"/>
        <v>2713875.6780650481</v>
      </c>
      <c r="H741" s="139"/>
      <c r="I741" s="139"/>
      <c r="J741" s="139"/>
      <c r="K741" s="16">
        <f t="shared" si="34"/>
        <v>2122073.087665048</v>
      </c>
      <c r="L741" s="18">
        <v>72857842.676499993</v>
      </c>
      <c r="M741" s="16">
        <f t="shared" si="35"/>
        <v>70735769.588834941</v>
      </c>
    </row>
    <row r="742" spans="1:13" ht="18" x14ac:dyDescent="0.35">
      <c r="A742" s="105">
        <v>737</v>
      </c>
      <c r="B742" s="106" t="s">
        <v>67</v>
      </c>
      <c r="C742" s="106" t="s">
        <v>763</v>
      </c>
      <c r="D742" s="107">
        <v>2302024.202516505</v>
      </c>
      <c r="E742" s="107">
        <v>587098.04819999996</v>
      </c>
      <c r="F742" s="107">
        <v>54889.211300000003</v>
      </c>
      <c r="G742" s="87">
        <f t="shared" si="33"/>
        <v>2944011.4620165052</v>
      </c>
      <c r="H742" s="139"/>
      <c r="I742" s="139"/>
      <c r="J742" s="139"/>
      <c r="K742" s="16">
        <f t="shared" si="34"/>
        <v>2302024.202516505</v>
      </c>
      <c r="L742" s="18">
        <v>79036164.286400005</v>
      </c>
      <c r="M742" s="16">
        <f t="shared" si="35"/>
        <v>76734140.083883494</v>
      </c>
    </row>
    <row r="743" spans="1:13" ht="18" x14ac:dyDescent="0.35">
      <c r="A743" s="105">
        <v>738</v>
      </c>
      <c r="B743" s="106" t="s">
        <v>68</v>
      </c>
      <c r="C743" s="106" t="s">
        <v>764</v>
      </c>
      <c r="D743" s="107">
        <v>2379005.1211718447</v>
      </c>
      <c r="E743" s="107">
        <v>606730.92050000001</v>
      </c>
      <c r="F743" s="107">
        <v>56724.7359</v>
      </c>
      <c r="G743" s="87">
        <f t="shared" si="33"/>
        <v>3042460.7775718449</v>
      </c>
      <c r="H743" s="139"/>
      <c r="I743" s="139"/>
      <c r="J743" s="139"/>
      <c r="K743" s="16">
        <f t="shared" si="34"/>
        <v>2379005.1211718447</v>
      </c>
      <c r="L743" s="18">
        <v>81679175.826900005</v>
      </c>
      <c r="M743" s="16">
        <f t="shared" si="35"/>
        <v>79300170.705728158</v>
      </c>
    </row>
    <row r="744" spans="1:13" ht="18" x14ac:dyDescent="0.35">
      <c r="A744" s="105">
        <v>739</v>
      </c>
      <c r="B744" s="106" t="s">
        <v>68</v>
      </c>
      <c r="C744" s="106" t="s">
        <v>765</v>
      </c>
      <c r="D744" s="107">
        <v>2632604.6959864073</v>
      </c>
      <c r="E744" s="107">
        <v>671407.83180000004</v>
      </c>
      <c r="F744" s="107">
        <v>62771.536200000002</v>
      </c>
      <c r="G744" s="87">
        <f t="shared" si="33"/>
        <v>3366784.0639864076</v>
      </c>
      <c r="H744" s="139"/>
      <c r="I744" s="139"/>
      <c r="J744" s="139"/>
      <c r="K744" s="16">
        <f t="shared" si="34"/>
        <v>2632604.6959864073</v>
      </c>
      <c r="L744" s="18">
        <v>90386094.562199995</v>
      </c>
      <c r="M744" s="16">
        <f t="shared" si="35"/>
        <v>87753489.86621359</v>
      </c>
    </row>
    <row r="745" spans="1:13" ht="18" x14ac:dyDescent="0.35">
      <c r="A745" s="105">
        <v>740</v>
      </c>
      <c r="B745" s="106" t="s">
        <v>68</v>
      </c>
      <c r="C745" s="106" t="s">
        <v>766</v>
      </c>
      <c r="D745" s="107">
        <v>2204253.3311009705</v>
      </c>
      <c r="E745" s="107">
        <v>562162.99860000005</v>
      </c>
      <c r="F745" s="107">
        <v>52557.973400000003</v>
      </c>
      <c r="G745" s="87">
        <f t="shared" si="33"/>
        <v>2818974.3031009706</v>
      </c>
      <c r="H745" s="139"/>
      <c r="I745" s="139"/>
      <c r="J745" s="139"/>
      <c r="K745" s="16">
        <f t="shared" si="34"/>
        <v>2204253.3311009705</v>
      </c>
      <c r="L745" s="18">
        <v>75679364.367799997</v>
      </c>
      <c r="M745" s="16">
        <f t="shared" si="35"/>
        <v>73475111.036699027</v>
      </c>
    </row>
    <row r="746" spans="1:13" ht="18" x14ac:dyDescent="0.35">
      <c r="A746" s="105">
        <v>741</v>
      </c>
      <c r="B746" s="106" t="s">
        <v>68</v>
      </c>
      <c r="C746" s="106" t="s">
        <v>767</v>
      </c>
      <c r="D746" s="107">
        <v>2467960.1008106791</v>
      </c>
      <c r="E746" s="107">
        <v>629417.60419999994</v>
      </c>
      <c r="F746" s="107">
        <v>58845.768600000003</v>
      </c>
      <c r="G746" s="87">
        <f t="shared" si="33"/>
        <v>3156223.4736106792</v>
      </c>
      <c r="H746" s="139"/>
      <c r="I746" s="139"/>
      <c r="J746" s="139"/>
      <c r="K746" s="16">
        <f t="shared" si="34"/>
        <v>2467960.1008106791</v>
      </c>
      <c r="L746" s="18">
        <v>84733296.794499993</v>
      </c>
      <c r="M746" s="16">
        <f t="shared" si="35"/>
        <v>82265336.693689317</v>
      </c>
    </row>
    <row r="747" spans="1:13" ht="18" x14ac:dyDescent="0.35">
      <c r="A747" s="105">
        <v>742</v>
      </c>
      <c r="B747" s="106" t="s">
        <v>68</v>
      </c>
      <c r="C747" s="106" t="s">
        <v>768</v>
      </c>
      <c r="D747" s="107">
        <v>3461502.8413951453</v>
      </c>
      <c r="E747" s="107">
        <v>882806.34049999993</v>
      </c>
      <c r="F747" s="107">
        <v>82535.692200000005</v>
      </c>
      <c r="G747" s="87">
        <f t="shared" si="33"/>
        <v>4426844.8740951456</v>
      </c>
      <c r="H747" s="139"/>
      <c r="I747" s="139"/>
      <c r="J747" s="139"/>
      <c r="K747" s="16">
        <f t="shared" si="34"/>
        <v>3461502.8413951453</v>
      </c>
      <c r="L747" s="18">
        <v>118844930.88789999</v>
      </c>
      <c r="M747" s="16">
        <f t="shared" si="35"/>
        <v>115383428.04650486</v>
      </c>
    </row>
    <row r="748" spans="1:13" ht="18" x14ac:dyDescent="0.35">
      <c r="A748" s="105">
        <v>743</v>
      </c>
      <c r="B748" s="106" t="s">
        <v>68</v>
      </c>
      <c r="C748" s="106" t="s">
        <v>769</v>
      </c>
      <c r="D748" s="107">
        <v>2868691.8267582525</v>
      </c>
      <c r="E748" s="107">
        <v>731618.44720000005</v>
      </c>
      <c r="F748" s="107">
        <v>68400.771699999998</v>
      </c>
      <c r="G748" s="87">
        <f t="shared" si="33"/>
        <v>3668711.0456582527</v>
      </c>
      <c r="H748" s="139"/>
      <c r="I748" s="139"/>
      <c r="J748" s="139"/>
      <c r="K748" s="16">
        <f t="shared" si="34"/>
        <v>2868691.8267582525</v>
      </c>
      <c r="L748" s="18">
        <v>98491752.718700007</v>
      </c>
      <c r="M748" s="16">
        <f t="shared" si="35"/>
        <v>95623060.891941756</v>
      </c>
    </row>
    <row r="749" spans="1:13" ht="18" x14ac:dyDescent="0.35">
      <c r="A749" s="105">
        <v>744</v>
      </c>
      <c r="B749" s="106" t="s">
        <v>68</v>
      </c>
      <c r="C749" s="106" t="s">
        <v>770</v>
      </c>
      <c r="D749" s="107">
        <v>2641119.0129087376</v>
      </c>
      <c r="E749" s="107">
        <v>673579.2855</v>
      </c>
      <c r="F749" s="107">
        <v>62974.550600000002</v>
      </c>
      <c r="G749" s="87">
        <f t="shared" si="33"/>
        <v>3377672.8490087376</v>
      </c>
      <c r="H749" s="139"/>
      <c r="I749" s="139"/>
      <c r="J749" s="139"/>
      <c r="K749" s="16">
        <f t="shared" si="34"/>
        <v>2641119.0129087376</v>
      </c>
      <c r="L749" s="18">
        <v>90678419.443200007</v>
      </c>
      <c r="M749" s="16">
        <f t="shared" si="35"/>
        <v>88037300.430291265</v>
      </c>
    </row>
    <row r="750" spans="1:13" ht="18" x14ac:dyDescent="0.35">
      <c r="A750" s="105">
        <v>745</v>
      </c>
      <c r="B750" s="106" t="s">
        <v>68</v>
      </c>
      <c r="C750" s="106" t="s">
        <v>771</v>
      </c>
      <c r="D750" s="107">
        <v>2294590.693252427</v>
      </c>
      <c r="E750" s="107">
        <v>585202.2389</v>
      </c>
      <c r="F750" s="107">
        <v>54711.967499999999</v>
      </c>
      <c r="G750" s="87">
        <f t="shared" si="33"/>
        <v>2934504.8996524266</v>
      </c>
      <c r="H750" s="139"/>
      <c r="I750" s="139"/>
      <c r="J750" s="139"/>
      <c r="K750" s="16">
        <f t="shared" si="34"/>
        <v>2294590.693252427</v>
      </c>
      <c r="L750" s="18">
        <v>78780947.135000005</v>
      </c>
      <c r="M750" s="16">
        <f t="shared" si="35"/>
        <v>76486356.441747576</v>
      </c>
    </row>
    <row r="751" spans="1:13" ht="18" x14ac:dyDescent="0.35">
      <c r="A751" s="105">
        <v>746</v>
      </c>
      <c r="B751" s="106" t="s">
        <v>68</v>
      </c>
      <c r="C751" s="106" t="s">
        <v>772</v>
      </c>
      <c r="D751" s="107">
        <v>3026197.9699805826</v>
      </c>
      <c r="E751" s="107">
        <v>771788.11569999997</v>
      </c>
      <c r="F751" s="107">
        <v>72156.330799999996</v>
      </c>
      <c r="G751" s="87">
        <f t="shared" si="33"/>
        <v>3870142.4164805827</v>
      </c>
      <c r="H751" s="139"/>
      <c r="I751" s="139"/>
      <c r="J751" s="139"/>
      <c r="K751" s="16">
        <f t="shared" si="34"/>
        <v>3026197.9699805826</v>
      </c>
      <c r="L751" s="18">
        <v>103899463.63600001</v>
      </c>
      <c r="M751" s="16">
        <f t="shared" si="35"/>
        <v>100873265.66601942</v>
      </c>
    </row>
    <row r="752" spans="1:13" ht="18" x14ac:dyDescent="0.35">
      <c r="A752" s="105">
        <v>747</v>
      </c>
      <c r="B752" s="106" t="s">
        <v>68</v>
      </c>
      <c r="C752" s="106" t="s">
        <v>773</v>
      </c>
      <c r="D752" s="107">
        <v>2134240.012590291</v>
      </c>
      <c r="E752" s="107">
        <v>544307.11219999997</v>
      </c>
      <c r="F752" s="107">
        <v>50888.583599999998</v>
      </c>
      <c r="G752" s="87">
        <f t="shared" si="33"/>
        <v>2729435.7083902908</v>
      </c>
      <c r="H752" s="139"/>
      <c r="I752" s="139"/>
      <c r="J752" s="139"/>
      <c r="K752" s="16">
        <f t="shared" si="34"/>
        <v>2134240.012590291</v>
      </c>
      <c r="L752" s="18">
        <v>73275573.765599996</v>
      </c>
      <c r="M752" s="16">
        <f t="shared" si="35"/>
        <v>71141333.753009707</v>
      </c>
    </row>
    <row r="753" spans="1:13" ht="18" x14ac:dyDescent="0.35">
      <c r="A753" s="105">
        <v>748</v>
      </c>
      <c r="B753" s="106" t="s">
        <v>68</v>
      </c>
      <c r="C753" s="106" t="s">
        <v>774</v>
      </c>
      <c r="D753" s="107">
        <v>2044262.6025349512</v>
      </c>
      <c r="E753" s="107">
        <v>521359.67229999998</v>
      </c>
      <c r="F753" s="107">
        <v>48743.172100000003</v>
      </c>
      <c r="G753" s="87">
        <f t="shared" si="33"/>
        <v>2614365.4469349515</v>
      </c>
      <c r="H753" s="139"/>
      <c r="I753" s="139"/>
      <c r="J753" s="139"/>
      <c r="K753" s="16">
        <f t="shared" si="34"/>
        <v>2044262.6025349512</v>
      </c>
      <c r="L753" s="18">
        <v>70186349.353699997</v>
      </c>
      <c r="M753" s="16">
        <f t="shared" si="35"/>
        <v>68142086.751165047</v>
      </c>
    </row>
    <row r="754" spans="1:13" ht="18" x14ac:dyDescent="0.35">
      <c r="A754" s="105">
        <v>749</v>
      </c>
      <c r="B754" s="106" t="s">
        <v>68</v>
      </c>
      <c r="C754" s="106" t="s">
        <v>775</v>
      </c>
      <c r="D754" s="107">
        <v>2191762.1320951455</v>
      </c>
      <c r="E754" s="107">
        <v>558977.29850000003</v>
      </c>
      <c r="F754" s="107">
        <v>52260.134700000002</v>
      </c>
      <c r="G754" s="87">
        <f t="shared" si="33"/>
        <v>2802999.5652951454</v>
      </c>
      <c r="H754" s="139"/>
      <c r="I754" s="139"/>
      <c r="J754" s="139"/>
      <c r="K754" s="16">
        <f t="shared" si="34"/>
        <v>2191762.1320951455</v>
      </c>
      <c r="L754" s="18">
        <v>75250499.868599996</v>
      </c>
      <c r="M754" s="16">
        <f t="shared" si="35"/>
        <v>73058737.736504853</v>
      </c>
    </row>
    <row r="755" spans="1:13" ht="18" x14ac:dyDescent="0.35">
      <c r="A755" s="105">
        <v>750</v>
      </c>
      <c r="B755" s="106" t="s">
        <v>68</v>
      </c>
      <c r="C755" s="106" t="s">
        <v>776</v>
      </c>
      <c r="D755" s="107">
        <v>2383800.5452631065</v>
      </c>
      <c r="E755" s="107">
        <v>607953.92420000001</v>
      </c>
      <c r="F755" s="107">
        <v>56839.077400000002</v>
      </c>
      <c r="G755" s="87">
        <f t="shared" si="33"/>
        <v>3048593.5468631061</v>
      </c>
      <c r="H755" s="139"/>
      <c r="I755" s="139"/>
      <c r="J755" s="139"/>
      <c r="K755" s="16">
        <f t="shared" si="34"/>
        <v>2383800.5452631065</v>
      </c>
      <c r="L755" s="18">
        <v>81843818.720699996</v>
      </c>
      <c r="M755" s="16">
        <f t="shared" si="35"/>
        <v>79460018.175436884</v>
      </c>
    </row>
    <row r="756" spans="1:13" ht="18" x14ac:dyDescent="0.35">
      <c r="A756" s="105">
        <v>751</v>
      </c>
      <c r="B756" s="106" t="s">
        <v>68</v>
      </c>
      <c r="C756" s="106" t="s">
        <v>777</v>
      </c>
      <c r="D756" s="107">
        <v>2623101.3221446597</v>
      </c>
      <c r="E756" s="107">
        <v>668984.13360000006</v>
      </c>
      <c r="F756" s="107">
        <v>62544.938800000004</v>
      </c>
      <c r="G756" s="87">
        <f t="shared" si="33"/>
        <v>3354630.3945446596</v>
      </c>
      <c r="H756" s="139"/>
      <c r="I756" s="139"/>
      <c r="J756" s="139"/>
      <c r="K756" s="16">
        <f t="shared" si="34"/>
        <v>2623101.3221446597</v>
      </c>
      <c r="L756" s="18">
        <v>90059812.060299993</v>
      </c>
      <c r="M756" s="16">
        <f t="shared" si="35"/>
        <v>87436710.738155335</v>
      </c>
    </row>
    <row r="757" spans="1:13" ht="18" x14ac:dyDescent="0.35">
      <c r="A757" s="105">
        <v>752</v>
      </c>
      <c r="B757" s="106" t="s">
        <v>68</v>
      </c>
      <c r="C757" s="106" t="s">
        <v>778</v>
      </c>
      <c r="D757" s="107">
        <v>2432900.2410932034</v>
      </c>
      <c r="E757" s="107">
        <v>620476.09299999999</v>
      </c>
      <c r="F757" s="107">
        <v>58009.805200000003</v>
      </c>
      <c r="G757" s="87">
        <f t="shared" si="33"/>
        <v>3111386.1392932031</v>
      </c>
      <c r="H757" s="139"/>
      <c r="I757" s="139"/>
      <c r="J757" s="139"/>
      <c r="K757" s="16">
        <f t="shared" si="34"/>
        <v>2432900.2410932034</v>
      </c>
      <c r="L757" s="18">
        <v>83529574.944199994</v>
      </c>
      <c r="M757" s="16">
        <f t="shared" si="35"/>
        <v>81096674.703106791</v>
      </c>
    </row>
    <row r="758" spans="1:13" ht="18" x14ac:dyDescent="0.35">
      <c r="A758" s="105">
        <v>753</v>
      </c>
      <c r="B758" s="106" t="s">
        <v>68</v>
      </c>
      <c r="C758" s="106" t="s">
        <v>779</v>
      </c>
      <c r="D758" s="107">
        <v>2535499.0337300971</v>
      </c>
      <c r="E758" s="107">
        <v>646642.43420000002</v>
      </c>
      <c r="F758" s="107">
        <v>60456.159500000002</v>
      </c>
      <c r="G758" s="87">
        <f t="shared" si="33"/>
        <v>3242597.6274300972</v>
      </c>
      <c r="H758" s="139"/>
      <c r="I758" s="139"/>
      <c r="J758" s="139"/>
      <c r="K758" s="16">
        <f t="shared" si="34"/>
        <v>2535499.0337300971</v>
      </c>
      <c r="L758" s="18">
        <v>87052133.491400003</v>
      </c>
      <c r="M758" s="16">
        <f t="shared" si="35"/>
        <v>84516634.457669914</v>
      </c>
    </row>
    <row r="759" spans="1:13" ht="18" x14ac:dyDescent="0.35">
      <c r="A759" s="105">
        <v>754</v>
      </c>
      <c r="B759" s="106" t="s">
        <v>68</v>
      </c>
      <c r="C759" s="106" t="s">
        <v>780</v>
      </c>
      <c r="D759" s="107">
        <v>2529473.8010126213</v>
      </c>
      <c r="E759" s="107">
        <v>645105.78559999994</v>
      </c>
      <c r="F759" s="107">
        <v>60312.494500000001</v>
      </c>
      <c r="G759" s="87">
        <f t="shared" si="33"/>
        <v>3234892.0811126214</v>
      </c>
      <c r="H759" s="139"/>
      <c r="I759" s="139"/>
      <c r="J759" s="139"/>
      <c r="K759" s="16">
        <f t="shared" si="34"/>
        <v>2529473.8010126213</v>
      </c>
      <c r="L759" s="18">
        <v>86845267.168099999</v>
      </c>
      <c r="M759" s="16">
        <f t="shared" si="35"/>
        <v>84315793.367087379</v>
      </c>
    </row>
    <row r="760" spans="1:13" ht="18" x14ac:dyDescent="0.35">
      <c r="A760" s="105">
        <v>755</v>
      </c>
      <c r="B760" s="106" t="s">
        <v>69</v>
      </c>
      <c r="C760" s="106" t="s">
        <v>781</v>
      </c>
      <c r="D760" s="107">
        <v>2380918.8724543685</v>
      </c>
      <c r="E760" s="107">
        <v>607218.99510000006</v>
      </c>
      <c r="F760" s="107">
        <v>56770.367100000003</v>
      </c>
      <c r="G760" s="87">
        <f t="shared" si="33"/>
        <v>3044908.2346543684</v>
      </c>
      <c r="H760" s="139"/>
      <c r="I760" s="139"/>
      <c r="J760" s="139"/>
      <c r="K760" s="16">
        <f t="shared" si="34"/>
        <v>2380918.8724543685</v>
      </c>
      <c r="L760" s="18">
        <v>81744881.287599996</v>
      </c>
      <c r="M760" s="16">
        <f t="shared" si="35"/>
        <v>79363962.415145621</v>
      </c>
    </row>
    <row r="761" spans="1:13" ht="18" x14ac:dyDescent="0.35">
      <c r="A761" s="105">
        <v>756</v>
      </c>
      <c r="B761" s="106" t="s">
        <v>69</v>
      </c>
      <c r="C761" s="106" t="s">
        <v>782</v>
      </c>
      <c r="D761" s="107">
        <v>2305324.5400281553</v>
      </c>
      <c r="E761" s="107">
        <v>587939.75170000002</v>
      </c>
      <c r="F761" s="107">
        <v>54967.904199999997</v>
      </c>
      <c r="G761" s="87">
        <f t="shared" si="33"/>
        <v>2948232.1959281554</v>
      </c>
      <c r="H761" s="139"/>
      <c r="I761" s="139"/>
      <c r="J761" s="139"/>
      <c r="K761" s="16">
        <f t="shared" si="34"/>
        <v>2305324.5400281553</v>
      </c>
      <c r="L761" s="18">
        <v>79149475.874300003</v>
      </c>
      <c r="M761" s="16">
        <f t="shared" si="35"/>
        <v>76844151.334271848</v>
      </c>
    </row>
    <row r="762" spans="1:13" ht="18" x14ac:dyDescent="0.35">
      <c r="A762" s="105">
        <v>757</v>
      </c>
      <c r="B762" s="106" t="s">
        <v>69</v>
      </c>
      <c r="C762" s="106" t="s">
        <v>783</v>
      </c>
      <c r="D762" s="107">
        <v>2720660.5634766989</v>
      </c>
      <c r="E762" s="107">
        <v>693865.20990000002</v>
      </c>
      <c r="F762" s="107">
        <v>64871.130599999997</v>
      </c>
      <c r="G762" s="87">
        <f t="shared" si="33"/>
        <v>3479396.9039766989</v>
      </c>
      <c r="H762" s="139"/>
      <c r="I762" s="139"/>
      <c r="J762" s="139"/>
      <c r="K762" s="16">
        <f t="shared" si="34"/>
        <v>2720660.5634766989</v>
      </c>
      <c r="L762" s="18">
        <v>93409346.012700006</v>
      </c>
      <c r="M762" s="16">
        <f t="shared" si="35"/>
        <v>90688685.44922331</v>
      </c>
    </row>
    <row r="763" spans="1:13" ht="18" x14ac:dyDescent="0.35">
      <c r="A763" s="105">
        <v>758</v>
      </c>
      <c r="B763" s="106" t="s">
        <v>69</v>
      </c>
      <c r="C763" s="106" t="s">
        <v>784</v>
      </c>
      <c r="D763" s="107">
        <v>3002815.5502077667</v>
      </c>
      <c r="E763" s="107">
        <v>765824.76699999999</v>
      </c>
      <c r="F763" s="107">
        <v>71598.803</v>
      </c>
      <c r="G763" s="87">
        <f t="shared" si="33"/>
        <v>3840239.1202077665</v>
      </c>
      <c r="H763" s="139"/>
      <c r="I763" s="139"/>
      <c r="J763" s="139"/>
      <c r="K763" s="16">
        <f t="shared" si="34"/>
        <v>3002815.5502077667</v>
      </c>
      <c r="L763" s="18">
        <v>103096667.2238</v>
      </c>
      <c r="M763" s="16">
        <f t="shared" si="35"/>
        <v>100093851.67359224</v>
      </c>
    </row>
    <row r="764" spans="1:13" ht="18" x14ac:dyDescent="0.35">
      <c r="A764" s="105">
        <v>759</v>
      </c>
      <c r="B764" s="106" t="s">
        <v>69</v>
      </c>
      <c r="C764" s="106" t="s">
        <v>785</v>
      </c>
      <c r="D764" s="107">
        <v>2613630.9211951452</v>
      </c>
      <c r="E764" s="107">
        <v>666568.84450000001</v>
      </c>
      <c r="F764" s="107">
        <v>62319.1276</v>
      </c>
      <c r="G764" s="87">
        <f t="shared" si="33"/>
        <v>3342518.8932951451</v>
      </c>
      <c r="H764" s="139"/>
      <c r="I764" s="139"/>
      <c r="J764" s="139"/>
      <c r="K764" s="16">
        <f t="shared" si="34"/>
        <v>2613630.9211951452</v>
      </c>
      <c r="L764" s="18">
        <v>89734661.627700001</v>
      </c>
      <c r="M764" s="16">
        <f t="shared" si="35"/>
        <v>87121030.706504852</v>
      </c>
    </row>
    <row r="765" spans="1:13" ht="18" x14ac:dyDescent="0.35">
      <c r="A765" s="105">
        <v>760</v>
      </c>
      <c r="B765" s="106" t="s">
        <v>69</v>
      </c>
      <c r="C765" s="106" t="s">
        <v>786</v>
      </c>
      <c r="D765" s="107">
        <v>3629177.1243116502</v>
      </c>
      <c r="E765" s="107">
        <v>925569.24640000006</v>
      </c>
      <c r="F765" s="107">
        <v>86533.699299999993</v>
      </c>
      <c r="G765" s="87">
        <f t="shared" si="33"/>
        <v>4641280.0700116511</v>
      </c>
      <c r="H765" s="139"/>
      <c r="I765" s="139"/>
      <c r="J765" s="139"/>
      <c r="K765" s="16">
        <f t="shared" si="34"/>
        <v>3629177.1243116502</v>
      </c>
      <c r="L765" s="18">
        <v>124601747.9347</v>
      </c>
      <c r="M765" s="16">
        <f t="shared" si="35"/>
        <v>120972570.81038834</v>
      </c>
    </row>
    <row r="766" spans="1:13" ht="18" x14ac:dyDescent="0.35">
      <c r="A766" s="105">
        <v>761</v>
      </c>
      <c r="B766" s="106" t="s">
        <v>69</v>
      </c>
      <c r="C766" s="106" t="s">
        <v>787</v>
      </c>
      <c r="D766" s="107">
        <v>2756202.5772233009</v>
      </c>
      <c r="E766" s="107">
        <v>702929.68770000001</v>
      </c>
      <c r="F766" s="107">
        <v>65718.590400000001</v>
      </c>
      <c r="G766" s="87">
        <f t="shared" si="33"/>
        <v>3524850.8553233012</v>
      </c>
      <c r="H766" s="139"/>
      <c r="I766" s="139"/>
      <c r="J766" s="139"/>
      <c r="K766" s="16">
        <f t="shared" si="34"/>
        <v>2756202.5772233009</v>
      </c>
      <c r="L766" s="18">
        <v>94629621.818000004</v>
      </c>
      <c r="M766" s="16">
        <f t="shared" si="35"/>
        <v>91873419.240776703</v>
      </c>
    </row>
    <row r="767" spans="1:13" ht="18" x14ac:dyDescent="0.35">
      <c r="A767" s="105">
        <v>762</v>
      </c>
      <c r="B767" s="106" t="s">
        <v>69</v>
      </c>
      <c r="C767" s="106" t="s">
        <v>397</v>
      </c>
      <c r="D767" s="107">
        <v>2500626.1967330095</v>
      </c>
      <c r="E767" s="107">
        <v>637748.62049999996</v>
      </c>
      <c r="F767" s="107">
        <v>59624.655400000003</v>
      </c>
      <c r="G767" s="87">
        <f t="shared" si="33"/>
        <v>3197999.4726330093</v>
      </c>
      <c r="H767" s="139"/>
      <c r="I767" s="139"/>
      <c r="J767" s="139"/>
      <c r="K767" s="16">
        <f t="shared" si="34"/>
        <v>2500626.1967330095</v>
      </c>
      <c r="L767" s="18">
        <v>85854832.754500002</v>
      </c>
      <c r="M767" s="16">
        <f t="shared" si="35"/>
        <v>83354206.557766989</v>
      </c>
    </row>
    <row r="768" spans="1:13" ht="18" x14ac:dyDescent="0.35">
      <c r="A768" s="105">
        <v>763</v>
      </c>
      <c r="B768" s="106" t="s">
        <v>69</v>
      </c>
      <c r="C768" s="106" t="s">
        <v>788</v>
      </c>
      <c r="D768" s="107">
        <v>2703247.6338553396</v>
      </c>
      <c r="E768" s="107">
        <v>689424.29359999998</v>
      </c>
      <c r="F768" s="107">
        <v>64455.938600000001</v>
      </c>
      <c r="G768" s="87">
        <f t="shared" si="33"/>
        <v>3457127.8660553396</v>
      </c>
      <c r="H768" s="139"/>
      <c r="I768" s="139"/>
      <c r="J768" s="139"/>
      <c r="K768" s="16">
        <f t="shared" si="34"/>
        <v>2703247.6338553396</v>
      </c>
      <c r="L768" s="18">
        <v>92811502.095699996</v>
      </c>
      <c r="M768" s="16">
        <f t="shared" si="35"/>
        <v>90108254.461844653</v>
      </c>
    </row>
    <row r="769" spans="1:13" ht="18" x14ac:dyDescent="0.35">
      <c r="A769" s="105">
        <v>764</v>
      </c>
      <c r="B769" s="106" t="s">
        <v>69</v>
      </c>
      <c r="C769" s="106" t="s">
        <v>789</v>
      </c>
      <c r="D769" s="107">
        <v>3568066.4181174757</v>
      </c>
      <c r="E769" s="107">
        <v>909983.84270000004</v>
      </c>
      <c r="F769" s="107">
        <v>85076.582299999995</v>
      </c>
      <c r="G769" s="87">
        <f t="shared" si="33"/>
        <v>4563126.8431174755</v>
      </c>
      <c r="H769" s="139"/>
      <c r="I769" s="139"/>
      <c r="J769" s="139"/>
      <c r="K769" s="16">
        <f t="shared" si="34"/>
        <v>3568066.4181174757</v>
      </c>
      <c r="L769" s="18">
        <v>122503613.68870001</v>
      </c>
      <c r="M769" s="16">
        <f t="shared" si="35"/>
        <v>118935547.27058253</v>
      </c>
    </row>
    <row r="770" spans="1:13" ht="18" x14ac:dyDescent="0.35">
      <c r="A770" s="105">
        <v>765</v>
      </c>
      <c r="B770" s="106" t="s">
        <v>69</v>
      </c>
      <c r="C770" s="106" t="s">
        <v>790</v>
      </c>
      <c r="D770" s="107">
        <v>2227829.1930815531</v>
      </c>
      <c r="E770" s="107">
        <v>568175.68189999997</v>
      </c>
      <c r="F770" s="107">
        <v>53120.113700000002</v>
      </c>
      <c r="G770" s="87">
        <f t="shared" si="33"/>
        <v>2849124.9886815534</v>
      </c>
      <c r="H770" s="139"/>
      <c r="I770" s="139"/>
      <c r="J770" s="139"/>
      <c r="K770" s="16">
        <f t="shared" si="34"/>
        <v>2227829.1930815531</v>
      </c>
      <c r="L770" s="18">
        <v>76488802.2958</v>
      </c>
      <c r="M770" s="16">
        <f t="shared" si="35"/>
        <v>74260973.102718443</v>
      </c>
    </row>
    <row r="771" spans="1:13" ht="18" x14ac:dyDescent="0.35">
      <c r="A771" s="105">
        <v>766</v>
      </c>
      <c r="B771" s="106" t="s">
        <v>69</v>
      </c>
      <c r="C771" s="106" t="s">
        <v>791</v>
      </c>
      <c r="D771" s="107">
        <v>2573179.5409368929</v>
      </c>
      <c r="E771" s="107">
        <v>656252.30370000005</v>
      </c>
      <c r="F771" s="107">
        <v>61354.609299999996</v>
      </c>
      <c r="G771" s="87">
        <f t="shared" si="33"/>
        <v>3290786.453936893</v>
      </c>
      <c r="H771" s="139"/>
      <c r="I771" s="139"/>
      <c r="J771" s="139"/>
      <c r="K771" s="16">
        <f t="shared" si="34"/>
        <v>2573179.5409368929</v>
      </c>
      <c r="L771" s="18">
        <v>88345830.905499995</v>
      </c>
      <c r="M771" s="16">
        <f t="shared" si="35"/>
        <v>85772651.364563107</v>
      </c>
    </row>
    <row r="772" spans="1:13" ht="18" x14ac:dyDescent="0.35">
      <c r="A772" s="105">
        <v>767</v>
      </c>
      <c r="B772" s="106" t="s">
        <v>69</v>
      </c>
      <c r="C772" s="106" t="s">
        <v>792</v>
      </c>
      <c r="D772" s="107">
        <v>2726199.1327368929</v>
      </c>
      <c r="E772" s="107">
        <v>695277.74210000003</v>
      </c>
      <c r="F772" s="107">
        <v>65003.191599999998</v>
      </c>
      <c r="G772" s="87">
        <f t="shared" si="33"/>
        <v>3486480.0664368928</v>
      </c>
      <c r="H772" s="139"/>
      <c r="I772" s="139"/>
      <c r="J772" s="139"/>
      <c r="K772" s="16">
        <f t="shared" si="34"/>
        <v>2726199.1327368929</v>
      </c>
      <c r="L772" s="18">
        <v>93599503.557300001</v>
      </c>
      <c r="M772" s="16">
        <f t="shared" si="35"/>
        <v>90873304.42456311</v>
      </c>
    </row>
    <row r="773" spans="1:13" ht="18" x14ac:dyDescent="0.35">
      <c r="A773" s="105">
        <v>768</v>
      </c>
      <c r="B773" s="106" t="s">
        <v>69</v>
      </c>
      <c r="C773" s="106" t="s">
        <v>793</v>
      </c>
      <c r="D773" s="107">
        <v>3010833.3767737863</v>
      </c>
      <c r="E773" s="107">
        <v>767869.59789999994</v>
      </c>
      <c r="F773" s="107">
        <v>71789.979099999997</v>
      </c>
      <c r="G773" s="87">
        <f t="shared" si="33"/>
        <v>3850492.9537737863</v>
      </c>
      <c r="H773" s="139"/>
      <c r="I773" s="139"/>
      <c r="J773" s="139"/>
      <c r="K773" s="16">
        <f t="shared" si="34"/>
        <v>3010833.3767737863</v>
      </c>
      <c r="L773" s="18">
        <v>103371945.9359</v>
      </c>
      <c r="M773" s="16">
        <f t="shared" si="35"/>
        <v>100361112.55912621</v>
      </c>
    </row>
    <row r="774" spans="1:13" ht="18" x14ac:dyDescent="0.35">
      <c r="A774" s="105">
        <v>769</v>
      </c>
      <c r="B774" s="106" t="s">
        <v>70</v>
      </c>
      <c r="C774" s="106" t="s">
        <v>794</v>
      </c>
      <c r="D774" s="107">
        <v>1988868.497199029</v>
      </c>
      <c r="E774" s="107">
        <v>507232.20529999997</v>
      </c>
      <c r="F774" s="107">
        <v>47422.361199999999</v>
      </c>
      <c r="G774" s="87">
        <f t="shared" si="33"/>
        <v>2543523.0636990289</v>
      </c>
      <c r="H774" s="139"/>
      <c r="I774" s="139"/>
      <c r="J774" s="139"/>
      <c r="K774" s="16">
        <f t="shared" si="34"/>
        <v>1988868.497199029</v>
      </c>
      <c r="L774" s="18">
        <v>68284485.070500001</v>
      </c>
      <c r="M774" s="16">
        <f t="shared" si="35"/>
        <v>66295616.573300973</v>
      </c>
    </row>
    <row r="775" spans="1:13" ht="36" x14ac:dyDescent="0.35">
      <c r="A775" s="105">
        <v>770</v>
      </c>
      <c r="B775" s="106" t="s">
        <v>70</v>
      </c>
      <c r="C775" s="106" t="s">
        <v>795</v>
      </c>
      <c r="D775" s="107">
        <v>5077110.5248223301</v>
      </c>
      <c r="E775" s="107">
        <v>1294843.7623999999</v>
      </c>
      <c r="F775" s="107">
        <v>121058.0637</v>
      </c>
      <c r="G775" s="87">
        <f t="shared" ref="G775:G779" si="36">SUM(D775:F775)</f>
        <v>6493012.3509223294</v>
      </c>
      <c r="H775" s="139"/>
      <c r="I775" s="139"/>
      <c r="J775" s="139"/>
      <c r="K775" s="16">
        <f t="shared" ref="K775:K779" si="37">0.6/20.6*L775</f>
        <v>5077110.5248223301</v>
      </c>
      <c r="L775" s="18">
        <v>174314128.01890001</v>
      </c>
      <c r="M775" s="16">
        <f t="shared" ref="M775:M779" si="38">L775-K775</f>
        <v>169237017.49407768</v>
      </c>
    </row>
    <row r="776" spans="1:13" ht="18" x14ac:dyDescent="0.35">
      <c r="A776" s="105">
        <v>771</v>
      </c>
      <c r="B776" s="106" t="s">
        <v>70</v>
      </c>
      <c r="C776" s="106" t="s">
        <v>796</v>
      </c>
      <c r="D776" s="107">
        <v>2859797.5176029126</v>
      </c>
      <c r="E776" s="107">
        <v>729350.08189999999</v>
      </c>
      <c r="F776" s="107">
        <v>68188.696800000005</v>
      </c>
      <c r="G776" s="87">
        <f t="shared" si="36"/>
        <v>3657336.2963029128</v>
      </c>
      <c r="H776" s="139"/>
      <c r="I776" s="139"/>
      <c r="J776" s="139"/>
      <c r="K776" s="16">
        <f t="shared" si="37"/>
        <v>2859797.5176029126</v>
      </c>
      <c r="L776" s="18">
        <v>98186381.437700003</v>
      </c>
      <c r="M776" s="16">
        <f t="shared" si="38"/>
        <v>95326583.920097098</v>
      </c>
    </row>
    <row r="777" spans="1:13" ht="18" x14ac:dyDescent="0.35">
      <c r="A777" s="105">
        <v>772</v>
      </c>
      <c r="B777" s="106" t="s">
        <v>70</v>
      </c>
      <c r="C777" s="106" t="s">
        <v>797</v>
      </c>
      <c r="D777" s="107">
        <v>2450884.3865796113</v>
      </c>
      <c r="E777" s="107">
        <v>625062.68959999993</v>
      </c>
      <c r="F777" s="107">
        <v>58438.617100000003</v>
      </c>
      <c r="G777" s="87">
        <f t="shared" si="36"/>
        <v>3134385.6932796114</v>
      </c>
      <c r="H777" s="139"/>
      <c r="I777" s="139"/>
      <c r="J777" s="139"/>
      <c r="K777" s="16">
        <f t="shared" si="37"/>
        <v>2450884.3865796113</v>
      </c>
      <c r="L777" s="18">
        <v>84147030.605900005</v>
      </c>
      <c r="M777" s="16">
        <f t="shared" si="38"/>
        <v>81696146.219320387</v>
      </c>
    </row>
    <row r="778" spans="1:13" ht="18" x14ac:dyDescent="0.35">
      <c r="A778" s="105">
        <v>773</v>
      </c>
      <c r="B778" s="106" t="s">
        <v>70</v>
      </c>
      <c r="C778" s="106" t="s">
        <v>798</v>
      </c>
      <c r="D778" s="107">
        <v>2328756.9095271844</v>
      </c>
      <c r="E778" s="107">
        <v>593915.83929999999</v>
      </c>
      <c r="F778" s="107">
        <v>55526.623</v>
      </c>
      <c r="G778" s="87">
        <f t="shared" si="36"/>
        <v>2978199.3718271847</v>
      </c>
      <c r="H778" s="139"/>
      <c r="I778" s="139"/>
      <c r="J778" s="139"/>
      <c r="K778" s="16">
        <f t="shared" si="37"/>
        <v>2328756.9095271844</v>
      </c>
      <c r="L778" s="18">
        <v>79953987.2271</v>
      </c>
      <c r="M778" s="16">
        <f t="shared" si="38"/>
        <v>77625230.317572817</v>
      </c>
    </row>
    <row r="779" spans="1:13" ht="18" x14ac:dyDescent="0.35">
      <c r="A779" s="105">
        <v>774</v>
      </c>
      <c r="B779" s="106" t="s">
        <v>70</v>
      </c>
      <c r="C779" s="106" t="s">
        <v>799</v>
      </c>
      <c r="D779" s="107">
        <v>2395447.7367320387</v>
      </c>
      <c r="E779" s="107">
        <v>610924.37229999993</v>
      </c>
      <c r="F779" s="107">
        <v>57116.791799999999</v>
      </c>
      <c r="G779" s="87">
        <f t="shared" si="36"/>
        <v>3063488.9008320384</v>
      </c>
      <c r="H779" s="139"/>
      <c r="I779" s="139"/>
      <c r="J779" s="139"/>
      <c r="K779" s="16">
        <f t="shared" si="37"/>
        <v>2395447.7367320387</v>
      </c>
      <c r="L779" s="18">
        <v>82243705.627800003</v>
      </c>
      <c r="M779" s="16">
        <f t="shared" si="38"/>
        <v>79848257.891067967</v>
      </c>
    </row>
    <row r="780" spans="1:13" ht="18" x14ac:dyDescent="0.35">
      <c r="A780" s="99"/>
      <c r="B780" s="99"/>
      <c r="C780" s="99"/>
      <c r="D780" s="88">
        <f>SUM(D6:D779)</f>
        <v>1882090428.6626737</v>
      </c>
      <c r="E780" s="88">
        <f t="shared" ref="E780:G780" si="39">SUM(E6:E779)</f>
        <v>480000000.00019962</v>
      </c>
      <c r="F780" s="88">
        <f t="shared" si="39"/>
        <v>44876356.704599991</v>
      </c>
      <c r="G780" s="88">
        <f t="shared" si="39"/>
        <v>2406966785.3674746</v>
      </c>
      <c r="H780" s="140"/>
      <c r="I780" s="140"/>
      <c r="J780" s="140"/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MONTHENTRY</vt:lpstr>
      <vt:lpstr>Sum &amp; FG</vt:lpstr>
      <vt:lpstr>States Details</vt:lpstr>
      <vt:lpstr>LGCS Details</vt:lpstr>
      <vt:lpstr>Ecology States</vt:lpstr>
      <vt:lpstr>sumsum</vt:lpstr>
      <vt:lpstr>ecology individuals LGC</vt:lpstr>
      <vt:lpstr>acctmonth</vt:lpstr>
      <vt:lpstr>previuosmonth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Mikael Chenko</cp:lastModifiedBy>
  <cp:lastPrinted>2022-05-20T16:18:43Z</cp:lastPrinted>
  <dcterms:created xsi:type="dcterms:W3CDTF">2003-11-12T08:54:16Z</dcterms:created>
  <dcterms:modified xsi:type="dcterms:W3CDTF">2022-07-06T12:08:42Z</dcterms:modified>
</cp:coreProperties>
</file>